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4265" windowHeight="11370"/>
  </bookViews>
  <sheets>
    <sheet name="МОЙ ВАРИАНТ" sheetId="3" r:id="rId1"/>
    <sheet name="Лист2" sheetId="2" r:id="rId2"/>
  </sheets>
  <definedNames>
    <definedName name="_xlnm.Print_Titles" localSheetId="0">'МОЙ ВАРИАНТ'!$15:$15</definedName>
  </definedNames>
  <calcPr calcId="152511"/>
</workbook>
</file>

<file path=xl/calcChain.xml><?xml version="1.0" encoding="utf-8"?>
<calcChain xmlns="http://schemas.openxmlformats.org/spreadsheetml/2006/main">
  <c r="F17" i="3"/>
  <c r="E17"/>
  <c r="E32"/>
  <c r="E26"/>
  <c r="E22"/>
  <c r="E34" l="1"/>
  <c r="E31"/>
  <c r="E24"/>
  <c r="E28"/>
  <c r="E29"/>
  <c r="E30" s="1"/>
  <c r="E18"/>
  <c r="E19"/>
  <c r="E21" s="1"/>
  <c r="E20" l="1"/>
  <c r="E36" s="1"/>
  <c r="E37" s="1"/>
  <c r="E38" l="1"/>
  <c r="E39"/>
</calcChain>
</file>

<file path=xl/comments1.xml><?xml version="1.0" encoding="utf-8"?>
<comments xmlns="http://schemas.openxmlformats.org/spreadsheetml/2006/main">
  <authors>
    <author>Сергей</author>
    <author>Алексей</author>
    <author>Alex Sosedko</author>
    <author>Alex</author>
  </authors>
  <commentList>
    <comment ref="A4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Титул::&lt;Индекс/ЛН локальной сметы&gt;   &lt;Регистрационный номер локальной сметы&gt;</t>
        </r>
      </text>
    </comment>
    <comment ref="A7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Титул::&lt;Наименование стройки&gt;, &lt;Наименование объекта&gt;, &lt;Наименование локальной сметы&gt;, &lt;Наименование очереди&gt;</t>
        </r>
      </text>
    </comment>
    <comment ref="A11" authorId="0">
      <text>
        <r>
          <rPr>
            <sz val="8"/>
            <color indexed="81"/>
            <rFont val="Tahoma"/>
            <family val="2"/>
            <charset val="204"/>
          </rPr>
          <t xml:space="preserve"> Титул::&lt;подпись 240 значение&gt;</t>
        </r>
      </text>
    </comment>
    <comment ref="A1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Титул::&lt;Итого по расчету&gt; &lt;Единица измерения стомости&gt;</t>
        </r>
      </text>
    </comment>
    <comment ref="D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E14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Титул::&lt;Единица измерения стомости&gt;</t>
        </r>
      </text>
    </comment>
    <comment ref="A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ПИР::&lt;Номер позиции по смете&gt;</t>
        </r>
      </text>
    </comment>
    <comment ref="B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ПИР::&lt;Наименование (текстовая часть) расценки&gt;, &lt;Расчет физ. объема&gt;(&lt;Ед. измерения по расценке&gt;)&lt;Пустой идентификатор&gt;</t>
        </r>
      </text>
    </comment>
    <comment ref="C15" authorId="2">
      <text>
        <r>
          <rPr>
            <sz val="8"/>
            <color indexed="81"/>
            <rFont val="Tahoma"/>
            <family val="2"/>
            <charset val="204"/>
          </rPr>
          <t xml:space="preserve"> ПИР::&lt;Номера частей&gt;
(&lt;Обоснование (код) позиции&gt;)&lt;Пустой идентификатор&gt;&lt;Наименование коэффициентов со значениями&gt;</t>
        </r>
      </text>
    </comment>
    <comment ref="D15" authorId="0">
      <text>
        <r>
          <rPr>
            <sz val="8"/>
            <color indexed="81"/>
            <rFont val="Tahoma"/>
            <family val="2"/>
            <charset val="204"/>
          </rPr>
          <t xml:space="preserve"> ПИР::&lt;Расчет стомости&gt;</t>
        </r>
      </text>
    </comment>
    <comment ref="E15" authorId="3">
      <text>
        <r>
          <rPr>
            <b/>
            <sz val="8"/>
            <color indexed="81"/>
            <rFont val="Tahoma"/>
            <family val="2"/>
            <charset val="204"/>
          </rPr>
          <t xml:space="preserve"> ПИР::&lt;Стоимость&gt;&lt;Стоимость КОС&gt;</t>
        </r>
      </text>
    </comment>
    <comment ref="A42" authorId="1">
      <text>
        <r>
          <rPr>
            <b/>
            <sz val="9"/>
            <color indexed="81"/>
            <rFont val="Tahoma"/>
            <family val="2"/>
            <charset val="204"/>
          </rPr>
          <t xml:space="preserve"> Хвост::&lt;Описание локальной сметы&gt;</t>
        </r>
      </text>
    </comment>
  </commentList>
</comments>
</file>

<file path=xl/sharedStrings.xml><?xml version="1.0" encoding="utf-8"?>
<sst xmlns="http://schemas.openxmlformats.org/spreadsheetml/2006/main" count="72" uniqueCount="65">
  <si>
    <t>№ пп</t>
  </si>
  <si>
    <t>Характеристика предприятия,
здания, сооружения или вид работ</t>
  </si>
  <si>
    <t>Номер частей, глав, таблиц, параграфов и пунктов указаний к разделу справочника базовых цен на проектные и изыскательские работы для строителей</t>
  </si>
  <si>
    <t>Расчет стоимости: (a+bx)*Kj или (стоимость строительно-монтажных работ)*проц./ 100 или количество * цена, руб.</t>
  </si>
  <si>
    <t>Стоимость работ, 
руб.</t>
  </si>
  <si>
    <t xml:space="preserve">СБЦ "Инженерно-геодезические изыскания при строительстве и эксплуатации зданий и сооружений (2006)" табл.9 п.15-1-1
(СБЦ105-9-15-1-1) </t>
  </si>
  <si>
    <t xml:space="preserve"> </t>
  </si>
  <si>
    <t xml:space="preserve">СБЦ "Инженерно-геодезические изыскания при строительстве и эксплуатации зданий и сооружений (2006)" табл.9 п.15-1-2
(СБЦ105-9-15-1-2) </t>
  </si>
  <si>
    <t xml:space="preserve">СБЦ "Инженерно-геодезические изыскания (2004)" табл.9 п.6-2-1
(СБЦ102-9-6-2-1) </t>
  </si>
  <si>
    <t xml:space="preserve">СБЦ "Инженерно-геодезические изыскания (2004)" табл.9 п.6-2-2
(СБЦ102-9-6-2-2) </t>
  </si>
  <si>
    <t>ВСЕГО по смете</t>
  </si>
  <si>
    <t xml:space="preserve">   ВСЕГО по смете</t>
  </si>
  <si>
    <t xml:space="preserve">                                          к Договору</t>
  </si>
  <si>
    <t>СОГЛАСОВАНО:</t>
  </si>
  <si>
    <t>УТВЕРЖДАЮ:</t>
  </si>
  <si>
    <t xml:space="preserve">Ректор ФГАОУ ВО «Сибирский федеральный университет»  </t>
  </si>
  <si>
    <t>Генеральный директор ООО "УК "Город"</t>
  </si>
  <si>
    <t xml:space="preserve">__________________Румянцев М. В. </t>
  </si>
  <si>
    <t>_____________________Л.И. Шевель</t>
  </si>
  <si>
    <t>Приложение № 4.19</t>
  </si>
  <si>
    <t xml:space="preserve">на Выполнение комплекса работ по инженерно-геодезическим изысканиям, по адресу: </t>
  </si>
  <si>
    <t>НДС 20%</t>
  </si>
  <si>
    <t>Раздел 1. Полевые и камеральные работы</t>
  </si>
  <si>
    <t xml:space="preserve">Составление технического отчета (заключения) о результатах выполненных работ, при стоимости полевых и камеральных работ: до 100 тыс. руб.(1 отчет) </t>
  </si>
  <si>
    <t>СБЦ "Инженерно-геодезические изыскания при строительстве и эксплуатации зданий и сооружений (2006)" ОУ п.9, т.4</t>
  </si>
  <si>
    <t>Расходы на внутренний транспорт при расстоянии от базы 
изыскательской организации, партии, отряда до участка изысканий  
до 5 км, при сметной стоимости полевых изыскательских работ до 75 
тыс. руб. ‐ 8,75%</t>
  </si>
  <si>
    <t>СБЦ "Инженерно-геодезические изыскания при строительстве и эксплуатации зданий и сооружений (2006)" ОУ п.10, т.5</t>
  </si>
  <si>
    <t>Расходы на внешний транспорт при расстоянии проезда от 1000 до  2000 км и продолжительности работ до 1 месяца - 36,4%</t>
  </si>
  <si>
    <t>Расходы на организацию и ликвидацию работ - 6%</t>
  </si>
  <si>
    <t>СБЦ "Инженерно-геодезические изыскания при строительстве и эксплуатации зданий и сооружений (2006)" ОУ п.13, прим.1 К=2,5</t>
  </si>
  <si>
    <t>СБЦ "Инженерно-геодезические изыскания (2004)"  ОУ п.9, т.4</t>
  </si>
  <si>
    <t>СБЦ "Инженерно-геодезические изыскания (2004)" ОУ п.10, т.5</t>
  </si>
  <si>
    <t>СБЦ "Инженерно-геодезические изыскания (2004)"  ОУ п.13, прим.1 К=2,5</t>
  </si>
  <si>
    <t>Расходы на организацию и ликвидацию работ  - 6%</t>
  </si>
  <si>
    <t>Коэффициент, учитывающий дополнительные затраты организаций по выплате заработной платы при выполнении изысканий в районах РФ где установлены рк и сн</t>
  </si>
  <si>
    <t xml:space="preserve">СБЦ "Инженерно-геодезические изыскания при строительстве и эксплуатации зданий и сооружений (2006)" табл.68 п.1                          
</t>
  </si>
  <si>
    <t xml:space="preserve">   Итого Поз. 1-16</t>
  </si>
  <si>
    <t>366*120</t>
  </si>
  <si>
    <t>0,0875*43920</t>
  </si>
  <si>
    <t>0,364*(43920+3843)</t>
  </si>
  <si>
    <t>0,06*(43920+3843)*2,5</t>
  </si>
  <si>
    <t xml:space="preserve">Определение наклонов сооружений башенного типа и колонн. Текущие наблюдения наклонов различных (по высоте) сечений сооружения: категория сложности 1, полевые работы, 120 (1 сечение) </t>
  </si>
  <si>
    <t xml:space="preserve">Определение наклонов сооружений башенного типа и колонн. Текущие наблюдения наклонов различных (по высоте) сечений сооружения: категория сложности 1, камеральные работы, 120 (1 сечение) </t>
  </si>
  <si>
    <t>267*120</t>
  </si>
  <si>
    <t xml:space="preserve">СМЕТА   №2  </t>
  </si>
  <si>
    <t>Красноярский край, г. Норильск, пр. Ленинский, 13</t>
  </si>
  <si>
    <t>43920*1,9</t>
  </si>
  <si>
    <t xml:space="preserve">   Всего c учетом 4 кв 2023 (ИЗ), Письмо Минстроя России от 28.11.2023 №73528-ИФ/09, прил.4- 5,7</t>
  </si>
  <si>
    <t>коэффициент должен быть 1,9 но понизели скорее всего для подгонки денег</t>
  </si>
  <si>
    <t>в 1 га=10 000м2</t>
  </si>
  <si>
    <t>4824*1</t>
  </si>
  <si>
    <t>4824*1,9</t>
  </si>
  <si>
    <t>0,0875*4824</t>
  </si>
  <si>
    <t>0,364*(4824+422,10)</t>
  </si>
  <si>
    <t>0,06*(4824+422,10)*2,5</t>
  </si>
  <si>
    <t>1559*1</t>
  </si>
  <si>
    <t>(4824+1559)*0,043*1,9</t>
  </si>
  <si>
    <t>поставила 1га</t>
  </si>
  <si>
    <t>(43920+32040)*0,066*1,9</t>
  </si>
  <si>
    <t>СБЦ "Инженерно-геодезические изыскания при строительстве и эксплуатации зданий и сооружений (2006)" ОУ п.8д. т.3-10 К=1,4 ; п.8е К=1,9</t>
  </si>
  <si>
    <t xml:space="preserve">Создание инженерно-топографического плана на застроенной территории, масштаб съемки 1:500, высота сечения рельефа 0,5 м: 3 категории сложности - полевые работы, 1(га) </t>
  </si>
  <si>
    <t xml:space="preserve">Создание инженерно-топографического плана на застроенной территории, масштаб съемки 1:500, высота сечения рельефа 0,5 м: 3 категории сложности - камеральные работы, 1(га) </t>
  </si>
  <si>
    <t>СБЦ "Инженерно-геодезические изыскания (2004)" ОУ п.8д. т.3-10 К=1,4 ; п.8е К=1,15 . Кобщ=1+(0,4+0,15)=1,9</t>
  </si>
  <si>
    <r>
      <t xml:space="preserve">СБЦ "Инженерно-геодезические изыскания (2004)" табл.78 п.1
ОУ п.8д. т.3-3 К=1,1 ; п.8е К=1,9 </t>
    </r>
    <r>
      <rPr>
        <sz val="10"/>
        <color rgb="FFFF0000"/>
        <rFont val="Arial"/>
        <family val="2"/>
        <charset val="204"/>
      </rPr>
      <t xml:space="preserve">. </t>
    </r>
  </si>
  <si>
    <t>Итого по расчету: 1 234 136,94 руб.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</si>
</sst>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Arial Cyr"/>
      <charset val="204"/>
    </font>
    <font>
      <i/>
      <sz val="9"/>
      <name val="Arial Cyr"/>
      <charset val="204"/>
    </font>
    <font>
      <i/>
      <sz val="9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2" fillId="0" borderId="1" applyBorder="0" applyAlignment="0">
      <alignment horizontal="center" wrapText="1"/>
    </xf>
    <xf numFmtId="0" fontId="1" fillId="0" borderId="0">
      <alignment horizontal="center"/>
    </xf>
    <xf numFmtId="0" fontId="1" fillId="0" borderId="0">
      <alignment horizontal="left" vertical="top"/>
    </xf>
  </cellStyleXfs>
  <cellXfs count="62">
    <xf numFmtId="0" fontId="0" fillId="0" borderId="0" xfId="0"/>
    <xf numFmtId="0" fontId="3" fillId="0" borderId="0" xfId="0" applyFont="1"/>
    <xf numFmtId="0" fontId="2" fillId="0" borderId="0" xfId="0" applyFont="1"/>
    <xf numFmtId="0" fontId="2" fillId="0" borderId="0" xfId="4" applyFont="1" applyBorder="1">
      <alignment horizontal="center"/>
    </xf>
    <xf numFmtId="0" fontId="2" fillId="0" borderId="0" xfId="4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0" xfId="5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5" applyFont="1">
      <alignment horizontal="left" vertical="top"/>
    </xf>
    <xf numFmtId="0" fontId="7" fillId="0" borderId="1" xfId="4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right" vertical="top" wrapText="1"/>
    </xf>
    <xf numFmtId="0" fontId="2" fillId="0" borderId="4" xfId="3" applyBorder="1">
      <alignment horizontal="center" wrapText="1"/>
    </xf>
    <xf numFmtId="0" fontId="2" fillId="0" borderId="5" xfId="3" applyBorder="1" applyAlignment="1">
      <alignment horizontal="center" wrapText="1"/>
    </xf>
    <xf numFmtId="0" fontId="3" fillId="0" borderId="4" xfId="0" applyFont="1" applyBorder="1" applyAlignment="1">
      <alignment vertical="top" wrapText="1"/>
    </xf>
    <xf numFmtId="0" fontId="13" fillId="0" borderId="6" xfId="0" applyFont="1" applyBorder="1" applyAlignment="1">
      <alignment vertical="top" wrapText="1"/>
    </xf>
    <xf numFmtId="0" fontId="4" fillId="0" borderId="4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10" fillId="0" borderId="0" xfId="0" applyFont="1"/>
    <xf numFmtId="0" fontId="10" fillId="0" borderId="0" xfId="0" applyFont="1" applyBorder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5" fillId="0" borderId="0" xfId="0" applyFont="1" applyFill="1"/>
    <xf numFmtId="0" fontId="8" fillId="0" borderId="0" xfId="4" applyFont="1" applyFill="1" applyBorder="1" applyAlignment="1">
      <alignment vertical="top"/>
    </xf>
    <xf numFmtId="0" fontId="8" fillId="0" borderId="0" xfId="4" applyFont="1" applyFill="1" applyBorder="1" applyAlignment="1">
      <alignment horizontal="center" vertical="top" wrapText="1"/>
    </xf>
    <xf numFmtId="0" fontId="2" fillId="0" borderId="0" xfId="0" applyFont="1" applyFill="1"/>
    <xf numFmtId="0" fontId="4" fillId="0" borderId="0" xfId="4" applyFont="1" applyFill="1" applyAlignment="1">
      <alignment horizontal="left"/>
    </xf>
    <xf numFmtId="0" fontId="2" fillId="0" borderId="0" xfId="4" applyFont="1" applyFill="1" applyBorder="1" applyAlignment="1">
      <alignment horizontal="left" vertical="top" wrapText="1"/>
    </xf>
    <xf numFmtId="0" fontId="10" fillId="0" borderId="0" xfId="0" applyFont="1" applyFill="1"/>
    <xf numFmtId="2" fontId="2" fillId="0" borderId="4" xfId="0" applyNumberFormat="1" applyFont="1" applyBorder="1" applyAlignment="1">
      <alignment horizontal="right" vertical="top" wrapText="1"/>
    </xf>
    <xf numFmtId="0" fontId="2" fillId="0" borderId="4" xfId="0" applyFont="1" applyFill="1" applyBorder="1" applyAlignment="1">
      <alignment horizontal="left" vertical="top" wrapText="1"/>
    </xf>
    <xf numFmtId="2" fontId="2" fillId="0" borderId="4" xfId="0" applyNumberFormat="1" applyFont="1" applyFill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2" fillId="0" borderId="4" xfId="5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14" fillId="0" borderId="6" xfId="5" applyFont="1" applyFill="1" applyBorder="1" applyAlignment="1">
      <alignment horizontal="left" vertical="top" wrapText="1"/>
    </xf>
    <xf numFmtId="0" fontId="14" fillId="0" borderId="6" xfId="0" applyFont="1" applyFill="1" applyBorder="1" applyAlignment="1">
      <alignment horizontal="center" vertical="top" wrapText="1"/>
    </xf>
    <xf numFmtId="2" fontId="14" fillId="0" borderId="6" xfId="0" applyNumberFormat="1" applyFont="1" applyFill="1" applyBorder="1" applyAlignment="1">
      <alignment horizontal="right" vertical="top" wrapText="1"/>
    </xf>
    <xf numFmtId="0" fontId="14" fillId="0" borderId="6" xfId="0" applyNumberFormat="1" applyFont="1" applyFill="1" applyBorder="1" applyAlignment="1">
      <alignment horizontal="right" vertical="top" wrapText="1"/>
    </xf>
    <xf numFmtId="0" fontId="4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vertical="top" wrapText="1"/>
    </xf>
    <xf numFmtId="0" fontId="16" fillId="0" borderId="0" xfId="4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2" xfId="4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</cellXfs>
  <cellStyles count="6">
    <cellStyle name="Итоги" xfId="1"/>
    <cellStyle name="ЛокСмета" xfId="2"/>
    <cellStyle name="Обычный" xfId="0" builtinId="0"/>
    <cellStyle name="ПИР" xfId="3"/>
    <cellStyle name="Титул" xfId="4"/>
    <cellStyle name="Хвост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showGridLines="0" tabSelected="1" topLeftCell="A31" zoomScaleNormal="100" workbookViewId="0">
      <selection activeCell="V17" sqref="V17"/>
    </sheetView>
  </sheetViews>
  <sheetFormatPr defaultColWidth="8.85546875" defaultRowHeight="12.75" outlineLevelRow="1"/>
  <cols>
    <col min="1" max="1" width="4.28515625" style="20" customWidth="1"/>
    <col min="2" max="2" width="46.140625" style="20" customWidth="1"/>
    <col min="3" max="3" width="46.42578125" style="20" customWidth="1"/>
    <col min="4" max="4" width="31.42578125" style="20" customWidth="1"/>
    <col min="5" max="5" width="12.7109375" style="20" customWidth="1"/>
    <col min="6" max="9" width="0" style="20" hidden="1" customWidth="1"/>
    <col min="10" max="10" width="16" style="20" hidden="1" customWidth="1"/>
    <col min="11" max="15" width="0" style="20" hidden="1" customWidth="1"/>
    <col min="16" max="16384" width="8.85546875" style="20"/>
  </cols>
  <sheetData>
    <row r="1" spans="1:8" hidden="1" outlineLevel="1">
      <c r="D1" s="23" t="s">
        <v>19</v>
      </c>
    </row>
    <row r="2" spans="1:8" ht="14.45" hidden="1" customHeight="1" outlineLevel="1">
      <c r="C2" s="21"/>
      <c r="D2" s="24" t="s">
        <v>12</v>
      </c>
    </row>
    <row r="3" spans="1:8" ht="18" hidden="1" customHeight="1" outlineLevel="1">
      <c r="A3" s="25" t="s">
        <v>13</v>
      </c>
      <c r="B3" s="25"/>
      <c r="C3" s="26"/>
      <c r="D3" s="25" t="s">
        <v>14</v>
      </c>
      <c r="E3" s="26"/>
    </row>
    <row r="4" spans="1:8" ht="24.6" hidden="1" customHeight="1" outlineLevel="1">
      <c r="A4" s="25" t="s">
        <v>15</v>
      </c>
      <c r="B4" s="25"/>
      <c r="C4" s="27"/>
      <c r="D4" s="25" t="s">
        <v>16</v>
      </c>
      <c r="E4" s="27"/>
    </row>
    <row r="5" spans="1:8" ht="9" hidden="1" customHeight="1" outlineLevel="1">
      <c r="A5" s="25"/>
      <c r="B5" s="25"/>
      <c r="C5" s="27"/>
      <c r="D5" s="25"/>
      <c r="E5" s="27"/>
    </row>
    <row r="6" spans="1:8" ht="14.25" hidden="1" customHeight="1" outlineLevel="1">
      <c r="A6" s="25" t="s">
        <v>17</v>
      </c>
      <c r="B6" s="25"/>
      <c r="C6" s="27"/>
      <c r="D6" s="25" t="s">
        <v>18</v>
      </c>
      <c r="E6" s="27"/>
    </row>
    <row r="7" spans="1:8" ht="23.25" customHeight="1" collapsed="1">
      <c r="A7" s="50" t="s">
        <v>44</v>
      </c>
      <c r="B7" s="50"/>
      <c r="C7" s="50"/>
      <c r="D7" s="50"/>
      <c r="E7" s="50"/>
    </row>
    <row r="8" spans="1:8" ht="19.149999999999999" customHeight="1">
      <c r="A8" s="28"/>
      <c r="B8" s="28"/>
      <c r="C8" s="28"/>
      <c r="D8" s="28"/>
      <c r="E8" s="28"/>
    </row>
    <row r="9" spans="1:8" s="31" customFormat="1" ht="13.5" customHeight="1">
      <c r="A9" s="51" t="s">
        <v>20</v>
      </c>
      <c r="B9" s="51"/>
      <c r="C9" s="51"/>
      <c r="D9" s="51"/>
      <c r="E9" s="51"/>
    </row>
    <row r="10" spans="1:8" ht="5.25" customHeight="1">
      <c r="A10" s="22"/>
      <c r="B10" s="22"/>
      <c r="C10" s="22"/>
      <c r="D10" s="22"/>
      <c r="E10" s="22"/>
    </row>
    <row r="11" spans="1:8" ht="16.899999999999999" customHeight="1">
      <c r="A11" s="52" t="s">
        <v>45</v>
      </c>
      <c r="B11" s="52"/>
      <c r="C11" s="52"/>
      <c r="D11" s="52"/>
      <c r="E11" s="52"/>
    </row>
    <row r="12" spans="1:8" s="31" customFormat="1" ht="15" customHeight="1" outlineLevel="1">
      <c r="A12" s="29" t="s">
        <v>64</v>
      </c>
      <c r="B12" s="30"/>
      <c r="C12" s="30"/>
      <c r="D12" s="30"/>
      <c r="E12" s="30"/>
    </row>
    <row r="13" spans="1:8">
      <c r="A13" s="2"/>
      <c r="B13" s="2"/>
      <c r="C13" s="3"/>
      <c r="D13" s="3"/>
      <c r="E13" s="4"/>
    </row>
    <row r="14" spans="1:8" ht="79.900000000000006" customHeight="1">
      <c r="A14" s="5" t="s">
        <v>0</v>
      </c>
      <c r="B14" s="6" t="s">
        <v>1</v>
      </c>
      <c r="C14" s="6" t="s">
        <v>2</v>
      </c>
      <c r="D14" s="12" t="s">
        <v>3</v>
      </c>
      <c r="E14" s="12" t="s">
        <v>4</v>
      </c>
      <c r="H14" s="20">
        <v>1.5</v>
      </c>
    </row>
    <row r="15" spans="1:8">
      <c r="A15" s="14">
        <v>1</v>
      </c>
      <c r="B15" s="15">
        <v>2</v>
      </c>
      <c r="C15" s="15">
        <v>3</v>
      </c>
      <c r="D15" s="14">
        <v>4</v>
      </c>
      <c r="E15" s="14">
        <v>5</v>
      </c>
    </row>
    <row r="16" spans="1:8" ht="21" customHeight="1">
      <c r="A16" s="53" t="s">
        <v>22</v>
      </c>
      <c r="B16" s="54"/>
      <c r="C16" s="54"/>
      <c r="D16" s="54"/>
      <c r="E16" s="54"/>
    </row>
    <row r="17" spans="1:12" ht="72.75" customHeight="1">
      <c r="A17" s="16">
        <v>1</v>
      </c>
      <c r="B17" s="38" t="s">
        <v>41</v>
      </c>
      <c r="C17" s="41" t="s">
        <v>5</v>
      </c>
      <c r="D17" s="42" t="s">
        <v>37</v>
      </c>
      <c r="E17" s="34">
        <f>366*120</f>
        <v>43920</v>
      </c>
      <c r="F17" s="20">
        <f>80*1.5</f>
        <v>120</v>
      </c>
    </row>
    <row r="18" spans="1:12" ht="63" customHeight="1">
      <c r="A18" s="16">
        <v>2</v>
      </c>
      <c r="B18" s="38" t="s">
        <v>34</v>
      </c>
      <c r="C18" s="41" t="s">
        <v>59</v>
      </c>
      <c r="D18" s="43" t="s">
        <v>46</v>
      </c>
      <c r="E18" s="34">
        <f>E17*1.9</f>
        <v>83448</v>
      </c>
      <c r="F18" s="40" t="s">
        <v>48</v>
      </c>
      <c r="G18" s="39"/>
      <c r="H18" s="39"/>
      <c r="I18" s="40"/>
      <c r="J18" s="39"/>
      <c r="K18" s="39"/>
      <c r="L18" s="39"/>
    </row>
    <row r="19" spans="1:12" ht="106.5" customHeight="1">
      <c r="A19" s="16">
        <v>3</v>
      </c>
      <c r="B19" s="33" t="s">
        <v>25</v>
      </c>
      <c r="C19" s="41" t="s">
        <v>24</v>
      </c>
      <c r="D19" s="42" t="s">
        <v>38</v>
      </c>
      <c r="E19" s="34">
        <f>0.0875*E17</f>
        <v>3842.9999999999995</v>
      </c>
    </row>
    <row r="20" spans="1:12" ht="63.75" customHeight="1">
      <c r="A20" s="16">
        <v>4</v>
      </c>
      <c r="B20" s="33" t="s">
        <v>27</v>
      </c>
      <c r="C20" s="41" t="s">
        <v>26</v>
      </c>
      <c r="D20" s="42" t="s">
        <v>39</v>
      </c>
      <c r="E20" s="34">
        <f>0.364*(E17+E19)</f>
        <v>17385.732</v>
      </c>
    </row>
    <row r="21" spans="1:12" ht="53.25" customHeight="1">
      <c r="A21" s="16">
        <v>5</v>
      </c>
      <c r="B21" s="33" t="s">
        <v>28</v>
      </c>
      <c r="C21" s="41" t="s">
        <v>29</v>
      </c>
      <c r="D21" s="42" t="s">
        <v>40</v>
      </c>
      <c r="E21" s="34">
        <f>0.06*(E17+E19)*2.5</f>
        <v>7164.4499999999989</v>
      </c>
    </row>
    <row r="22" spans="1:12" ht="51">
      <c r="A22" s="16">
        <v>6</v>
      </c>
      <c r="B22" s="55" t="s">
        <v>42</v>
      </c>
      <c r="C22" s="41" t="s">
        <v>7</v>
      </c>
      <c r="D22" s="42" t="s">
        <v>43</v>
      </c>
      <c r="E22" s="34">
        <f>267*120</f>
        <v>32040</v>
      </c>
      <c r="F22" s="20">
        <v>120</v>
      </c>
    </row>
    <row r="23" spans="1:12" ht="20.25" customHeight="1" outlineLevel="1">
      <c r="A23" s="17"/>
      <c r="B23" s="56"/>
      <c r="C23" s="44"/>
      <c r="D23" s="45"/>
      <c r="E23" s="46" t="s">
        <v>6</v>
      </c>
    </row>
    <row r="24" spans="1:12" ht="62.25" customHeight="1">
      <c r="A24" s="16">
        <v>7</v>
      </c>
      <c r="B24" s="37" t="s">
        <v>23</v>
      </c>
      <c r="C24" s="41" t="s">
        <v>35</v>
      </c>
      <c r="D24" s="42" t="s">
        <v>58</v>
      </c>
      <c r="E24" s="34">
        <f>(E17+E22)*0.066*1.9</f>
        <v>9525.384</v>
      </c>
    </row>
    <row r="25" spans="1:12" ht="19.5" customHeight="1">
      <c r="A25" s="16"/>
      <c r="B25" s="33"/>
      <c r="C25" s="41"/>
      <c r="D25" s="42"/>
      <c r="E25" s="34"/>
    </row>
    <row r="26" spans="1:12" ht="38.25">
      <c r="A26" s="16">
        <v>9</v>
      </c>
      <c r="B26" s="55" t="s">
        <v>60</v>
      </c>
      <c r="C26" s="41" t="s">
        <v>8</v>
      </c>
      <c r="D26" s="42" t="s">
        <v>50</v>
      </c>
      <c r="E26" s="34">
        <f>4824*1</f>
        <v>4824</v>
      </c>
      <c r="F26" s="20">
        <v>1</v>
      </c>
      <c r="H26" s="39" t="s">
        <v>49</v>
      </c>
      <c r="I26" s="39"/>
    </row>
    <row r="27" spans="1:12" ht="22.5" customHeight="1" outlineLevel="1">
      <c r="A27" s="17"/>
      <c r="B27" s="56"/>
      <c r="C27" s="44"/>
      <c r="D27" s="45"/>
      <c r="E27" s="46" t="s">
        <v>6</v>
      </c>
    </row>
    <row r="28" spans="1:12" ht="63" customHeight="1">
      <c r="A28" s="16">
        <v>10</v>
      </c>
      <c r="B28" s="38" t="s">
        <v>34</v>
      </c>
      <c r="C28" s="41" t="s">
        <v>62</v>
      </c>
      <c r="D28" s="42" t="s">
        <v>51</v>
      </c>
      <c r="E28" s="34">
        <f>E26*1.9</f>
        <v>9165.6</v>
      </c>
      <c r="F28" s="40" t="s">
        <v>48</v>
      </c>
      <c r="G28" s="39"/>
      <c r="H28" s="39"/>
      <c r="I28" s="39"/>
      <c r="J28" s="39"/>
      <c r="K28" s="39"/>
      <c r="L28" s="39"/>
    </row>
    <row r="29" spans="1:12" ht="106.5" customHeight="1">
      <c r="A29" s="16">
        <v>11</v>
      </c>
      <c r="B29" s="33" t="s">
        <v>25</v>
      </c>
      <c r="C29" s="41" t="s">
        <v>30</v>
      </c>
      <c r="D29" s="42" t="s">
        <v>52</v>
      </c>
      <c r="E29" s="34">
        <f>0.0875*E26</f>
        <v>422.09999999999997</v>
      </c>
    </row>
    <row r="30" spans="1:12" ht="57" customHeight="1">
      <c r="A30" s="16">
        <v>12</v>
      </c>
      <c r="B30" s="33" t="s">
        <v>27</v>
      </c>
      <c r="C30" s="41" t="s">
        <v>31</v>
      </c>
      <c r="D30" s="42" t="s">
        <v>53</v>
      </c>
      <c r="E30" s="34">
        <f>0.364*(E26+E29)</f>
        <v>1909.5804000000001</v>
      </c>
    </row>
    <row r="31" spans="1:12" ht="39.75" customHeight="1">
      <c r="A31" s="16">
        <v>13</v>
      </c>
      <c r="B31" s="33" t="s">
        <v>33</v>
      </c>
      <c r="C31" s="41" t="s">
        <v>32</v>
      </c>
      <c r="D31" s="42" t="s">
        <v>54</v>
      </c>
      <c r="E31" s="34">
        <f>0.06*(E26+E29)*2.5</f>
        <v>786.91500000000008</v>
      </c>
    </row>
    <row r="32" spans="1:12" ht="38.25">
      <c r="A32" s="16">
        <v>14</v>
      </c>
      <c r="B32" s="55" t="s">
        <v>61</v>
      </c>
      <c r="C32" s="41" t="s">
        <v>9</v>
      </c>
      <c r="D32" s="42" t="s">
        <v>55</v>
      </c>
      <c r="E32" s="34">
        <f>1559*1</f>
        <v>1559</v>
      </c>
      <c r="F32" s="39" t="s">
        <v>57</v>
      </c>
      <c r="G32" s="39"/>
    </row>
    <row r="33" spans="1:5" ht="40.5" customHeight="1" outlineLevel="1">
      <c r="A33" s="17"/>
      <c r="B33" s="56"/>
      <c r="C33" s="44"/>
      <c r="D33" s="45"/>
      <c r="E33" s="47" t="s">
        <v>6</v>
      </c>
    </row>
    <row r="34" spans="1:5" ht="64.5" customHeight="1">
      <c r="A34" s="16">
        <v>15</v>
      </c>
      <c r="B34" s="37" t="s">
        <v>23</v>
      </c>
      <c r="C34" s="41" t="s">
        <v>63</v>
      </c>
      <c r="D34" s="42" t="s">
        <v>56</v>
      </c>
      <c r="E34" s="34">
        <f>(E26+E32)*0.043*1.9</f>
        <v>521.49109999999996</v>
      </c>
    </row>
    <row r="35" spans="1:5" ht="15">
      <c r="A35" s="16"/>
      <c r="B35" s="48" t="s">
        <v>10</v>
      </c>
      <c r="C35" s="49"/>
      <c r="D35" s="49"/>
      <c r="E35" s="18"/>
    </row>
    <row r="36" spans="1:5" ht="15">
      <c r="A36" s="16"/>
      <c r="B36" s="57" t="s">
        <v>36</v>
      </c>
      <c r="C36" s="58"/>
      <c r="D36" s="58"/>
      <c r="E36" s="32">
        <f>SUM(E17:E24)+SUM(E26:E34)</f>
        <v>216515.2525</v>
      </c>
    </row>
    <row r="37" spans="1:5" ht="15">
      <c r="A37" s="16"/>
      <c r="B37" s="57" t="s">
        <v>47</v>
      </c>
      <c r="C37" s="58"/>
      <c r="D37" s="58"/>
      <c r="E37" s="35">
        <f>E36*5.7</f>
        <v>1234136.9392500001</v>
      </c>
    </row>
    <row r="38" spans="1:5" ht="14.45" hidden="1" customHeight="1">
      <c r="A38" s="16"/>
      <c r="B38" s="59" t="s">
        <v>21</v>
      </c>
      <c r="C38" s="60"/>
      <c r="D38" s="61"/>
      <c r="E38" s="35">
        <f>E37*0.2</f>
        <v>246827.38785000003</v>
      </c>
    </row>
    <row r="39" spans="1:5" ht="15">
      <c r="A39" s="19"/>
      <c r="B39" s="48" t="s">
        <v>11</v>
      </c>
      <c r="C39" s="49"/>
      <c r="D39" s="49"/>
      <c r="E39" s="36">
        <f>E37</f>
        <v>1234136.9392500001</v>
      </c>
    </row>
    <row r="40" spans="1:5">
      <c r="A40" s="9"/>
      <c r="B40" s="8"/>
      <c r="C40" s="7"/>
      <c r="D40" s="10"/>
      <c r="E40" s="13"/>
    </row>
    <row r="41" spans="1:5">
      <c r="A41" s="1"/>
      <c r="B41" s="1"/>
      <c r="C41" s="1"/>
      <c r="D41" s="1"/>
      <c r="E41" s="1"/>
    </row>
    <row r="42" spans="1:5">
      <c r="A42" s="11"/>
    </row>
    <row r="56" ht="13.5" customHeight="1"/>
  </sheetData>
  <mergeCells count="12">
    <mergeCell ref="B39:D39"/>
    <mergeCell ref="A7:E7"/>
    <mergeCell ref="A9:E9"/>
    <mergeCell ref="A11:E11"/>
    <mergeCell ref="A16:E16"/>
    <mergeCell ref="B22:B23"/>
    <mergeCell ref="B26:B27"/>
    <mergeCell ref="B32:B33"/>
    <mergeCell ref="B35:D35"/>
    <mergeCell ref="B36:D36"/>
    <mergeCell ref="B37:D37"/>
    <mergeCell ref="B38:D38"/>
  </mergeCells>
  <pageMargins left="0.35433070866141736" right="0.23622047244094491" top="0.11811023622047245" bottom="0.11811023622047245" header="0.31496062992125984" footer="0.31496062992125984"/>
  <pageSetup paperSize="9" orientation="landscape" r:id="rId1"/>
  <headerFooter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E39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МОЙ ВАРИАНТ</vt:lpstr>
      <vt:lpstr>Лист2</vt:lpstr>
      <vt:lpstr>'МОЙ ВАРИАНТ'!Заголовки_для_печати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 Shulgina</dc:creator>
  <cp:lastModifiedBy>JT213-1</cp:lastModifiedBy>
  <cp:lastPrinted>2023-03-10T03:11:11Z</cp:lastPrinted>
  <dcterms:created xsi:type="dcterms:W3CDTF">2014-05-08T09:51:02Z</dcterms:created>
  <dcterms:modified xsi:type="dcterms:W3CDTF">2024-04-23T08:21:20Z</dcterms:modified>
</cp:coreProperties>
</file>