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3365" windowHeight="11370"/>
  </bookViews>
  <sheets>
    <sheet name="МОЙ ВАРИАНТ" sheetId="2" r:id="rId1"/>
  </sheets>
  <definedNames>
    <definedName name="_xlnm.Print_Titles" localSheetId="0">'МОЙ ВАРИАНТ'!$15:$15</definedName>
    <definedName name="_xlnm.Print_Area" localSheetId="0">'МОЙ ВАРИАНТ'!$A$1:$E$57</definedName>
  </definedNames>
  <calcPr calcId="152511"/>
</workbook>
</file>

<file path=xl/calcChain.xml><?xml version="1.0" encoding="utf-8"?>
<calcChain xmlns="http://schemas.openxmlformats.org/spreadsheetml/2006/main">
  <c r="E55" i="2"/>
  <c r="E53" l="1"/>
  <c r="E26"/>
  <c r="E23"/>
  <c r="E35"/>
  <c r="E17" l="1"/>
  <c r="E42" l="1"/>
  <c r="E49" s="1"/>
  <c r="E50" s="1"/>
  <c r="E33"/>
  <c r="E30"/>
  <c r="E29"/>
  <c r="J20"/>
  <c r="G20"/>
  <c r="H20" s="1"/>
  <c r="E44"/>
  <c r="E45" s="1"/>
  <c r="E46" l="1"/>
  <c r="E47" s="1"/>
  <c r="E48" s="1"/>
  <c r="E54" s="1"/>
  <c r="E51"/>
  <c r="E52" s="1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A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A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5" authorId="2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</commentList>
</comments>
</file>

<file path=xl/sharedStrings.xml><?xml version="1.0" encoding="utf-8"?>
<sst xmlns="http://schemas.openxmlformats.org/spreadsheetml/2006/main" count="91" uniqueCount="71">
  <si>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</si>
  <si>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</si>
  <si>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</si>
  <si>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</si>
  <si>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</si>
  <si>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Новый Раздел</t>
  </si>
  <si>
    <t xml:space="preserve"> </t>
  </si>
  <si>
    <t>Гл.2.1 п.2.1.7, Таб.10 п.4 Гл.2.1 п.2.1.7, Таб.10 п.4 Выполнение работ в неотапливаемых зданиях или его частях (чердаки, кровли, фасады и др.) в неблагоприятный период года К=1,2;</t>
  </si>
  <si>
    <t>ОП п.1.9 ОП п.1.9 При разработке технической документации по капитальному ремонту с использованием существующей технической (исполнительной) документации (до) К=0,8;</t>
  </si>
  <si>
    <t>Гл.2.1 п.2.1.7, Таб.10 п.6 Обеспечение безопасности К=1,15;</t>
  </si>
  <si>
    <t>Котн=0%</t>
  </si>
  <si>
    <t xml:space="preserve">СБЦП "Обмерные работы и обследования зданий и сооружений (2016)" табл.13 п.2.2
(СБЦП25-13-2.2) </t>
  </si>
  <si>
    <t>Гл.2.1 п.2.1.7, Таб.10 п.6 Обеспечение безопасности К=1,15</t>
  </si>
  <si>
    <t xml:space="preserve">СБЦП "Обмерные работы и обследования зданий и сооружений (2016)" табл.13 п.8.2
(СБЦП25-13-8.2) </t>
  </si>
  <si>
    <t xml:space="preserve">СБЦП "Обмерные работы и обследования зданий и сооружений (2016)" табл.14 п.6
(СБЦП25-14-6) </t>
  </si>
  <si>
    <t xml:space="preserve">СБЦП "Обмерные работы и обследования зданий и сооружений (2016)" табл.14 п.7
(СБЦП25-14-7) </t>
  </si>
  <si>
    <t>Раздел 2. Обмерные работы</t>
  </si>
  <si>
    <t>ВСЕГО по смете</t>
  </si>
  <si>
    <t xml:space="preserve">   Итого с учетом доп. работ и затрат</t>
  </si>
  <si>
    <t xml:space="preserve">   ВСЕГО по смете</t>
  </si>
  <si>
    <t xml:space="preserve">                                          к Договору</t>
  </si>
  <si>
    <t>СОГЛАСОВАНО:</t>
  </si>
  <si>
    <t>УТВЕРЖДАЮ:</t>
  </si>
  <si>
    <t xml:space="preserve">Ректор ФГАОУ ВО «Сибирский федеральный университет»  </t>
  </si>
  <si>
    <t>Генеральный директор ООО "УК "Город"</t>
  </si>
  <si>
    <t xml:space="preserve">__________________Румянцев М. В. </t>
  </si>
  <si>
    <t>_____________________Л.И. Шевель</t>
  </si>
  <si>
    <t>Приложение № 4.29.</t>
  </si>
  <si>
    <t xml:space="preserve">на Обследование конструкций с неразрушающим контролем, по адресу: </t>
  </si>
  <si>
    <t>НДС 20%</t>
  </si>
  <si>
    <t xml:space="preserve">   Итого Поз. 1-7</t>
  </si>
  <si>
    <t xml:space="preserve">Проходка шурфов и шахт:  глубиной до 2,5м: категория породы 4, 12(м) </t>
  </si>
  <si>
    <r>
      <t xml:space="preserve">СБЦ "Инженерно-геологические и инженерно-экологические изыскания для строительства (1999)" табл.27 п.1-4                                       </t>
    </r>
    <r>
      <rPr>
        <i/>
        <sz val="10"/>
        <rFont val="Arial"/>
        <family val="2"/>
        <charset val="204"/>
      </rPr>
      <t>Прим.1 п.3 К=1,3 - при обследовании фундаментов зданий и сооружений, а также в подвальных помещениях</t>
    </r>
  </si>
  <si>
    <t>51,6*12*1,3</t>
  </si>
  <si>
    <t xml:space="preserve">   Итого Поз. 8</t>
  </si>
  <si>
    <t>Итого</t>
  </si>
  <si>
    <t>Раздел 3. Вспомогательные работы</t>
  </si>
  <si>
    <t>S=93,5х12,15</t>
  </si>
  <si>
    <t>hcр=1,7</t>
  </si>
  <si>
    <t>V</t>
  </si>
  <si>
    <t>Гл.2.1 п.2.1.8, Таб.11 Строительный объем зданий и сооружений св. 1000 до 2000 м3, К=3,55486;</t>
  </si>
  <si>
    <t>94,6*40</t>
  </si>
  <si>
    <t xml:space="preserve">Определение защитного слоя бетона и диаметра арматуры неразрушающим магнитным методом по ГОСТ 22904-93, 40(1 место) </t>
  </si>
  <si>
    <t>(69,4*15)*1,15</t>
  </si>
  <si>
    <t xml:space="preserve">Определение прочности бетона в бетонных и железобетонных конструкциях ультразвуковыми приборами с измерением времени прохождения ультразвукового импульса, камеральная обработка и составление Заключения. При количестве мест определения от 151 до 250 при высоте: до 9 м, 15 (одно место испытаний) </t>
  </si>
  <si>
    <t>78,8*15</t>
  </si>
  <si>
    <t xml:space="preserve">Вырубка штрабы (вскрытие арматуры) для определения параметров армирования, 15(1 место) </t>
  </si>
  <si>
    <t>СМЕТА     №5</t>
  </si>
  <si>
    <t>Красноярский край, г. Норильск, пр.Ленинский, 13</t>
  </si>
  <si>
    <t xml:space="preserve">   Всего c учетом 4 кв 2023 (ИЗ), Письмо Минстроя России от 28.11.2023 №73528-ИФ/09, прил.4 К=64,89</t>
  </si>
  <si>
    <t xml:space="preserve">   Всего c учетом 4 кв 2023 (ИЗ), Письмо Минстроя России от 28.11.2023 №73528-ИФ/09, прил.4 - 5,7</t>
  </si>
  <si>
    <t xml:space="preserve">   п.3.15 МУ СБЦ Коэффициент, учитывающий дополнительные затраты организаций по выплате заработной платы при выполнении изысканий в районах РФ где установлены рк и сн К=1,8</t>
  </si>
  <si>
    <t>Всего с учетом "СБЦП МУ(2009) п.1.4, Письмо Минрегионразвития № 27321-ИМ/08 от 24.10.2008 стадия Рабочая документация ПЗ=0,6 Ки6=0,6"</t>
  </si>
  <si>
    <t>Поставила стадию 0,6</t>
  </si>
  <si>
    <t>Поставила 1,8</t>
  </si>
  <si>
    <t xml:space="preserve">СБЦП "Обмерные работы и обследования зданий и сооружений (2016)" табл.4 п.3-12
(СБЦП25-2-4-2-3-14) </t>
  </si>
  <si>
    <t>(536,20*67,83)*1,2*0,8*1,15</t>
  </si>
  <si>
    <t>К строительный объем=3,554856</t>
  </si>
  <si>
    <t>УБРАЛА ТАК КАК НЕ ПОНИМАЮ ЗА ЧЕМ ОН НУЖЕН В РАСЧЕТЕ</t>
  </si>
  <si>
    <t xml:space="preserve">СБЦП "Обмерные работы и обследования зданий и сооружений (2016)" табл.2 п.2-12
(СБЦП25-2-3-2-2-14) </t>
  </si>
  <si>
    <t xml:space="preserve">Выполнение инженерных обследований строительных конструкций одноэтажных зданий, 2 категория сложности работ: категория сложности здания II, высота здания до 17 м, 67,83 (100 м3 строительного объема здания) </t>
  </si>
  <si>
    <t>(425,4*67,83)*1,2*0,8*1,15</t>
  </si>
  <si>
    <t>(80,6*334)*1,15</t>
  </si>
  <si>
    <t xml:space="preserve">Определение прочности бетона в бетонных и железобетонных конструкциях механическими приборами, замеры диаметров отпечатков, камеральная обработка и составление Заключения. При количестве мест определения от 51 до 150 при высоте: до 9 м, 334(одно место испытаний) </t>
  </si>
  <si>
    <t>110/1135м2=0,0969 на площадь
0,0969*3990м2=387 моя цифра</t>
  </si>
  <si>
    <t>95/1135м2=0,0837 на площадь
0,0837*3990м2=334 моя цифра</t>
  </si>
  <si>
    <t xml:space="preserve">Определение прочности бетона в бетонных и железобетонных конструкциях ультразвуковыми приборами с измерением времени прохождения ультразвукового импульса, камеральная обработка и составление Заключения. При количестве мест определения от 151 до 250 при высоте: до 9 м, 387 (одно место испытаний) </t>
  </si>
  <si>
    <t>(69,4*387)*1,15</t>
  </si>
  <si>
    <r>
      <t xml:space="preserve">   п.3.15 МУ СБЦ Коэффициент, учитывающий дополнительные затраты организаций по выплате заработной платы при выполнении изысканий в районах РФ где установлены рк и сн</t>
    </r>
    <r>
      <rPr>
        <sz val="10"/>
        <color rgb="FFFF0000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>К=1,8</t>
    </r>
  </si>
  <si>
    <r>
      <t xml:space="preserve">Выполнение инженерных обследований строительных конструкций многоэтажных зданий, 2 категория сложности работ: категория сложности здания III, высота здания до 17 м (объем подполья- S=3990 м2 hср.= 1,7, 67,83 (100 м3 строительного объема здания) 
</t>
    </r>
    <r>
      <rPr>
        <sz val="10"/>
        <color rgb="FFFF0000"/>
        <rFont val="Arial"/>
        <family val="2"/>
        <charset val="204"/>
      </rPr>
      <t xml:space="preserve">
</t>
    </r>
  </si>
  <si>
    <t>Итого по расчету: 1 487 056,07  руб.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</si>
</sst>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  <xf numFmtId="164" fontId="18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0" borderId="0" xfId="4" applyFont="1" applyBorder="1">
      <alignment horizontal="center"/>
    </xf>
    <xf numFmtId="0" fontId="2" fillId="0" borderId="0" xfId="4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2" fillId="0" borderId="4" xfId="5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right" vertical="top" wrapText="1"/>
    </xf>
    <xf numFmtId="0" fontId="13" fillId="0" borderId="6" xfId="0" applyFont="1" applyBorder="1" applyAlignment="1">
      <alignment vertical="top" wrapText="1"/>
    </xf>
    <xf numFmtId="0" fontId="14" fillId="0" borderId="6" xfId="5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6" xfId="0" applyNumberFormat="1" applyFont="1" applyBorder="1" applyAlignment="1">
      <alignment horizontal="right"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Fill="1"/>
    <xf numFmtId="0" fontId="8" fillId="0" borderId="0" xfId="4" applyFont="1" applyFill="1" applyBorder="1" applyAlignment="1">
      <alignment vertical="top"/>
    </xf>
    <xf numFmtId="0" fontId="8" fillId="0" borderId="0" xfId="4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0" xfId="4" applyFont="1" applyFill="1" applyAlignment="1">
      <alignment horizontal="left"/>
    </xf>
    <xf numFmtId="0" fontId="2" fillId="0" borderId="0" xfId="4" applyFont="1" applyFill="1" applyBorder="1" applyAlignment="1">
      <alignment horizontal="left" vertical="top" wrapText="1"/>
    </xf>
    <xf numFmtId="0" fontId="10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4" xfId="0" applyNumberFormat="1" applyFont="1" applyBorder="1" applyAlignment="1">
      <alignment horizontal="right" vertical="top" wrapText="1"/>
    </xf>
    <xf numFmtId="0" fontId="0" fillId="0" borderId="8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2" fontId="14" fillId="0" borderId="6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164" fontId="2" fillId="0" borderId="4" xfId="6" applyFont="1" applyBorder="1" applyAlignment="1">
      <alignment horizontal="right" vertical="top" wrapText="1"/>
    </xf>
    <xf numFmtId="164" fontId="4" fillId="0" borderId="1" xfId="6" applyFont="1" applyBorder="1" applyAlignment="1">
      <alignment horizontal="right" vertical="top" wrapText="1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21" fillId="0" borderId="6" xfId="5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0" fontId="20" fillId="3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6" fillId="0" borderId="0" xfId="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4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</cellXfs>
  <cellStyles count="7">
    <cellStyle name="Итоги" xfId="1"/>
    <cellStyle name="ЛокСмета" xfId="2"/>
    <cellStyle name="Обычный" xfId="0" builtinId="0"/>
    <cellStyle name="ПИР" xfId="3"/>
    <cellStyle name="Титул" xfId="4"/>
    <cellStyle name="Финансовый" xfId="6" builtinId="3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tabSelected="1" view="pageBreakPreview" topLeftCell="A49" zoomScaleNormal="80" zoomScaleSheetLayoutView="100" workbookViewId="0">
      <selection activeCell="A13" sqref="A13"/>
    </sheetView>
  </sheetViews>
  <sheetFormatPr defaultColWidth="8.85546875" defaultRowHeight="12.75" outlineLevelRow="1"/>
  <cols>
    <col min="1" max="1" width="4.28515625" style="19" customWidth="1"/>
    <col min="2" max="2" width="43" style="19" customWidth="1"/>
    <col min="3" max="3" width="46.42578125" style="19" customWidth="1"/>
    <col min="4" max="4" width="31.85546875" style="19" customWidth="1"/>
    <col min="5" max="5" width="15.85546875" style="19" customWidth="1"/>
    <col min="6" max="6" width="8.85546875" style="19"/>
    <col min="7" max="7" width="13.7109375" style="19" customWidth="1"/>
    <col min="8" max="9" width="8.85546875" style="19"/>
    <col min="10" max="10" width="16" style="19" customWidth="1"/>
    <col min="11" max="16384" width="8.85546875" style="19"/>
  </cols>
  <sheetData>
    <row r="1" spans="1:5" hidden="1" outlineLevel="1">
      <c r="D1" s="21" t="s">
        <v>27</v>
      </c>
    </row>
    <row r="2" spans="1:5" ht="14.45" hidden="1" customHeight="1" outlineLevel="1">
      <c r="C2" s="20"/>
      <c r="D2" s="22" t="s">
        <v>20</v>
      </c>
    </row>
    <row r="3" spans="1:5" ht="18" hidden="1" customHeight="1" outlineLevel="1">
      <c r="A3" s="23" t="s">
        <v>21</v>
      </c>
      <c r="B3" s="23"/>
      <c r="C3" s="24"/>
      <c r="D3" s="23" t="s">
        <v>22</v>
      </c>
      <c r="E3" s="24"/>
    </row>
    <row r="4" spans="1:5" ht="16.5" hidden="1" customHeight="1" outlineLevel="1">
      <c r="A4" s="23" t="s">
        <v>23</v>
      </c>
      <c r="B4" s="23"/>
      <c r="C4" s="25"/>
      <c r="D4" s="23" t="s">
        <v>24</v>
      </c>
      <c r="E4" s="25"/>
    </row>
    <row r="5" spans="1:5" ht="9" hidden="1" customHeight="1" outlineLevel="1">
      <c r="A5" s="23"/>
      <c r="B5" s="23"/>
      <c r="C5" s="25"/>
      <c r="D5" s="23"/>
      <c r="E5" s="25"/>
    </row>
    <row r="6" spans="1:5" ht="16.5" hidden="1" customHeight="1" outlineLevel="1">
      <c r="A6" s="23" t="s">
        <v>25</v>
      </c>
      <c r="B6" s="23"/>
      <c r="C6" s="25"/>
      <c r="D6" s="23" t="s">
        <v>26</v>
      </c>
      <c r="E6" s="25"/>
    </row>
    <row r="7" spans="1:5" ht="17.25" customHeight="1" collapsed="1">
      <c r="A7" s="67" t="s">
        <v>47</v>
      </c>
      <c r="B7" s="67"/>
      <c r="C7" s="67"/>
      <c r="D7" s="67"/>
      <c r="E7" s="67"/>
    </row>
    <row r="8" spans="1:5" ht="3" customHeight="1">
      <c r="A8" s="26"/>
      <c r="B8" s="26"/>
      <c r="C8" s="26"/>
      <c r="D8" s="26"/>
      <c r="E8" s="26"/>
    </row>
    <row r="9" spans="1:5" s="29" customFormat="1">
      <c r="A9" s="68" t="s">
        <v>28</v>
      </c>
      <c r="B9" s="68"/>
      <c r="C9" s="68"/>
      <c r="D9" s="68"/>
      <c r="E9" s="68"/>
    </row>
    <row r="10" spans="1:5" ht="2.25" customHeight="1">
      <c r="A10" s="30"/>
      <c r="B10" s="30"/>
      <c r="C10" s="30"/>
      <c r="D10" s="30"/>
      <c r="E10" s="30"/>
    </row>
    <row r="11" spans="1:5" ht="16.899999999999999" customHeight="1">
      <c r="A11" s="69" t="s">
        <v>48</v>
      </c>
      <c r="B11" s="69"/>
      <c r="C11" s="69"/>
      <c r="D11" s="69"/>
      <c r="E11" s="69"/>
    </row>
    <row r="12" spans="1:5" s="29" customFormat="1" ht="15" customHeight="1" outlineLevel="1">
      <c r="A12" s="27" t="s">
        <v>70</v>
      </c>
      <c r="B12" s="28"/>
      <c r="C12" s="28"/>
      <c r="D12" s="28"/>
      <c r="E12" s="28"/>
    </row>
    <row r="13" spans="1:5" ht="5.25" customHeight="1">
      <c r="A13" s="1"/>
      <c r="B13" s="1"/>
      <c r="C13" s="2"/>
      <c r="D13" s="2"/>
      <c r="E13" s="3"/>
    </row>
    <row r="14" spans="1:5" ht="61.5" customHeight="1">
      <c r="A14" s="4" t="s">
        <v>0</v>
      </c>
      <c r="B14" s="5" t="s">
        <v>1</v>
      </c>
      <c r="C14" s="5" t="s">
        <v>2</v>
      </c>
      <c r="D14" s="6" t="s">
        <v>3</v>
      </c>
      <c r="E14" s="6" t="s">
        <v>4</v>
      </c>
    </row>
    <row r="15" spans="1:5">
      <c r="A15" s="7">
        <v>1</v>
      </c>
      <c r="B15" s="8">
        <v>2</v>
      </c>
      <c r="C15" s="8">
        <v>3</v>
      </c>
      <c r="D15" s="7">
        <v>4</v>
      </c>
      <c r="E15" s="7">
        <v>5</v>
      </c>
    </row>
    <row r="16" spans="1:5" ht="21" customHeight="1">
      <c r="A16" s="65" t="s">
        <v>5</v>
      </c>
      <c r="B16" s="66"/>
      <c r="C16" s="66"/>
      <c r="D16" s="66"/>
      <c r="E16" s="66"/>
    </row>
    <row r="17" spans="1:13" ht="51.95" customHeight="1">
      <c r="A17" s="9">
        <v>1</v>
      </c>
      <c r="B17" s="62" t="s">
        <v>69</v>
      </c>
      <c r="C17" s="10" t="s">
        <v>55</v>
      </c>
      <c r="D17" s="11" t="s">
        <v>56</v>
      </c>
      <c r="E17" s="41">
        <f>(536.2*67.83)*1.2*0.8*1.15</f>
        <v>40152.972384000008</v>
      </c>
      <c r="F17" s="48" t="s">
        <v>57</v>
      </c>
      <c r="G17" s="48"/>
      <c r="H17" s="48"/>
      <c r="I17" s="44" t="s">
        <v>58</v>
      </c>
      <c r="J17" s="43"/>
      <c r="K17" s="43"/>
      <c r="L17" s="43"/>
      <c r="M17" s="43"/>
    </row>
    <row r="18" spans="1:13" ht="38.25" customHeight="1" outlineLevel="1">
      <c r="A18" s="13"/>
      <c r="B18" s="63"/>
      <c r="C18" s="14" t="s">
        <v>40</v>
      </c>
      <c r="D18" s="15"/>
      <c r="E18" s="34" t="s">
        <v>6</v>
      </c>
    </row>
    <row r="19" spans="1:13" ht="48" outlineLevel="1">
      <c r="A19" s="13"/>
      <c r="B19" s="63"/>
      <c r="C19" s="14" t="s">
        <v>7</v>
      </c>
      <c r="D19" s="15"/>
      <c r="E19" s="34" t="s">
        <v>6</v>
      </c>
      <c r="F19" s="19" t="s">
        <v>37</v>
      </c>
      <c r="H19" s="19" t="s">
        <v>38</v>
      </c>
    </row>
    <row r="20" spans="1:13" ht="48" outlineLevel="1">
      <c r="A20" s="13"/>
      <c r="B20" s="63"/>
      <c r="C20" s="14" t="s">
        <v>8</v>
      </c>
      <c r="D20" s="15"/>
      <c r="E20" s="34" t="s">
        <v>6</v>
      </c>
      <c r="F20" s="19" t="s">
        <v>39</v>
      </c>
      <c r="G20" s="19">
        <f>93.5*12.15*1.7/100</f>
        <v>19.312425000000001</v>
      </c>
      <c r="H20" s="19">
        <f>G20/12.96</f>
        <v>1.4901562500000001</v>
      </c>
      <c r="J20" s="19">
        <f>93.5*12.15*1.7</f>
        <v>1931.2425000000001</v>
      </c>
    </row>
    <row r="21" spans="1:13" ht="24" outlineLevel="1">
      <c r="A21" s="13"/>
      <c r="B21" s="63"/>
      <c r="C21" s="14" t="s">
        <v>9</v>
      </c>
      <c r="D21" s="15"/>
      <c r="E21" s="34" t="s">
        <v>6</v>
      </c>
    </row>
    <row r="22" spans="1:13" outlineLevel="1">
      <c r="A22" s="13"/>
      <c r="B22" s="64"/>
      <c r="C22" s="14" t="s">
        <v>10</v>
      </c>
      <c r="D22" s="15"/>
      <c r="E22" s="34"/>
    </row>
    <row r="23" spans="1:13" ht="65.099999999999994" customHeight="1">
      <c r="A23" s="9">
        <v>2</v>
      </c>
      <c r="B23" s="62" t="s">
        <v>63</v>
      </c>
      <c r="C23" s="10" t="s">
        <v>11</v>
      </c>
      <c r="D23" s="46" t="s">
        <v>62</v>
      </c>
      <c r="E23" s="47">
        <f>(80.6*334)*1.15</f>
        <v>30958.459999999995</v>
      </c>
      <c r="F23" s="70" t="s">
        <v>65</v>
      </c>
      <c r="G23" s="71"/>
      <c r="H23" s="71"/>
      <c r="I23" s="71"/>
      <c r="J23" s="71"/>
      <c r="K23" s="71"/>
      <c r="L23" s="71"/>
      <c r="M23" s="71"/>
    </row>
    <row r="24" spans="1:13" ht="24" outlineLevel="1">
      <c r="A24" s="13"/>
      <c r="B24" s="63"/>
      <c r="C24" s="14" t="s">
        <v>12</v>
      </c>
      <c r="D24" s="15"/>
      <c r="E24" s="34"/>
    </row>
    <row r="25" spans="1:13" outlineLevel="1">
      <c r="A25" s="13"/>
      <c r="B25" s="64"/>
      <c r="C25" s="14"/>
      <c r="D25" s="15"/>
      <c r="E25" s="34" t="s">
        <v>6</v>
      </c>
    </row>
    <row r="26" spans="1:13" ht="65.099999999999994" customHeight="1">
      <c r="A26" s="9">
        <v>3</v>
      </c>
      <c r="B26" s="62" t="s">
        <v>66</v>
      </c>
      <c r="C26" s="10" t="s">
        <v>13</v>
      </c>
      <c r="D26" s="11" t="s">
        <v>67</v>
      </c>
      <c r="E26" s="31">
        <f>(69.4*387)*1.15</f>
        <v>30886.47</v>
      </c>
      <c r="F26" s="70" t="s">
        <v>64</v>
      </c>
      <c r="G26" s="71"/>
      <c r="H26" s="71"/>
      <c r="I26" s="71"/>
      <c r="J26" s="71"/>
      <c r="K26" s="71"/>
      <c r="L26" s="71"/>
      <c r="M26" s="71"/>
    </row>
    <row r="27" spans="1:13" ht="24" outlineLevel="1">
      <c r="A27" s="13"/>
      <c r="B27" s="63"/>
      <c r="C27" s="14" t="s">
        <v>12</v>
      </c>
      <c r="D27" s="15"/>
      <c r="E27" s="34"/>
    </row>
    <row r="28" spans="1:13" ht="19.5" customHeight="1" outlineLevel="1">
      <c r="A28" s="13"/>
      <c r="B28" s="64"/>
      <c r="C28" s="14"/>
      <c r="D28" s="15"/>
      <c r="E28" s="34" t="s">
        <v>6</v>
      </c>
    </row>
    <row r="29" spans="1:13" ht="47.25" customHeight="1">
      <c r="A29" s="9">
        <v>4</v>
      </c>
      <c r="B29" s="35" t="s">
        <v>42</v>
      </c>
      <c r="C29" s="10" t="s">
        <v>14</v>
      </c>
      <c r="D29" s="11" t="s">
        <v>41</v>
      </c>
      <c r="E29" s="31">
        <f>94.6*40</f>
        <v>3784</v>
      </c>
      <c r="F29" s="19">
        <v>40</v>
      </c>
    </row>
    <row r="30" spans="1:13" ht="38.25">
      <c r="A30" s="9">
        <v>5</v>
      </c>
      <c r="B30" s="62" t="s">
        <v>44</v>
      </c>
      <c r="C30" s="10" t="s">
        <v>13</v>
      </c>
      <c r="D30" s="11" t="s">
        <v>43</v>
      </c>
      <c r="E30" s="31">
        <f>(69.4*15)*1.15</f>
        <v>1197.1499999999999</v>
      </c>
      <c r="F30" s="19">
        <v>15</v>
      </c>
    </row>
    <row r="31" spans="1:13" ht="24" outlineLevel="1">
      <c r="A31" s="13"/>
      <c r="B31" s="63"/>
      <c r="C31" s="14" t="s">
        <v>12</v>
      </c>
      <c r="D31" s="15"/>
      <c r="E31" s="34"/>
    </row>
    <row r="32" spans="1:13" ht="46.5" customHeight="1" outlineLevel="1">
      <c r="A32" s="13"/>
      <c r="B32" s="64"/>
      <c r="C32" s="14"/>
      <c r="D32" s="15"/>
      <c r="E32" s="34" t="s">
        <v>6</v>
      </c>
    </row>
    <row r="33" spans="1:13" ht="44.25" customHeight="1">
      <c r="A33" s="9">
        <v>6</v>
      </c>
      <c r="B33" s="35" t="s">
        <v>46</v>
      </c>
      <c r="C33" s="10" t="s">
        <v>15</v>
      </c>
      <c r="D33" s="11" t="s">
        <v>45</v>
      </c>
      <c r="E33" s="31">
        <f>78.8*15</f>
        <v>1182</v>
      </c>
      <c r="F33" s="19">
        <v>15</v>
      </c>
    </row>
    <row r="34" spans="1:13" ht="21" customHeight="1">
      <c r="A34" s="65" t="s">
        <v>16</v>
      </c>
      <c r="B34" s="66"/>
      <c r="C34" s="66"/>
      <c r="D34" s="66"/>
      <c r="E34" s="66"/>
    </row>
    <row r="35" spans="1:13" ht="41.25" customHeight="1">
      <c r="A35" s="9">
        <v>7</v>
      </c>
      <c r="B35" s="62" t="s">
        <v>60</v>
      </c>
      <c r="C35" s="10" t="s">
        <v>59</v>
      </c>
      <c r="D35" s="46" t="s">
        <v>61</v>
      </c>
      <c r="E35" s="41">
        <f>(425.4*67.83)*1.2*0.8*1.15</f>
        <v>31855.789727999996</v>
      </c>
      <c r="F35" s="48" t="s">
        <v>57</v>
      </c>
      <c r="G35" s="48"/>
      <c r="H35" s="48"/>
      <c r="I35" s="44" t="s">
        <v>58</v>
      </c>
      <c r="J35" s="43"/>
      <c r="K35" s="43"/>
      <c r="L35" s="43"/>
      <c r="M35" s="43"/>
    </row>
    <row r="36" spans="1:13" ht="52.5" customHeight="1" outlineLevel="1">
      <c r="A36" s="13"/>
      <c r="B36" s="63"/>
      <c r="C36" s="14" t="s">
        <v>7</v>
      </c>
      <c r="D36" s="15"/>
      <c r="E36" s="16" t="s">
        <v>6</v>
      </c>
    </row>
    <row r="37" spans="1:13" ht="48" outlineLevel="1">
      <c r="A37" s="13"/>
      <c r="B37" s="63"/>
      <c r="C37" s="14" t="s">
        <v>8</v>
      </c>
      <c r="D37" s="15"/>
      <c r="E37" s="16" t="s">
        <v>6</v>
      </c>
    </row>
    <row r="38" spans="1:13" ht="24" outlineLevel="1">
      <c r="A38" s="13"/>
      <c r="B38" s="63"/>
      <c r="C38" s="14" t="s">
        <v>9</v>
      </c>
      <c r="D38" s="15"/>
      <c r="E38" s="16" t="s">
        <v>6</v>
      </c>
    </row>
    <row r="39" spans="1:13" ht="42" customHeight="1" outlineLevel="1">
      <c r="A39" s="13"/>
      <c r="B39" s="63"/>
      <c r="C39" s="45"/>
      <c r="D39" s="15"/>
      <c r="E39" s="16" t="s">
        <v>6</v>
      </c>
    </row>
    <row r="40" spans="1:13" outlineLevel="1">
      <c r="A40" s="13"/>
      <c r="B40" s="64"/>
      <c r="C40" s="14" t="s">
        <v>10</v>
      </c>
      <c r="D40" s="15"/>
      <c r="E40" s="16"/>
    </row>
    <row r="41" spans="1:13" ht="21" customHeight="1">
      <c r="A41" s="65" t="s">
        <v>36</v>
      </c>
      <c r="B41" s="66"/>
      <c r="C41" s="66"/>
      <c r="D41" s="66"/>
      <c r="E41" s="66"/>
    </row>
    <row r="42" spans="1:13" ht="84" customHeight="1">
      <c r="A42" s="9">
        <v>8</v>
      </c>
      <c r="B42" s="35" t="s">
        <v>31</v>
      </c>
      <c r="C42" s="10" t="s">
        <v>32</v>
      </c>
      <c r="D42" s="11" t="s">
        <v>33</v>
      </c>
      <c r="E42" s="12">
        <f>51.6*12*1.3</f>
        <v>804.96</v>
      </c>
    </row>
    <row r="43" spans="1:13" ht="15">
      <c r="A43" s="9"/>
      <c r="B43" s="54" t="s">
        <v>17</v>
      </c>
      <c r="C43" s="55"/>
      <c r="D43" s="55"/>
      <c r="E43" s="17"/>
    </row>
    <row r="44" spans="1:13" ht="15">
      <c r="A44" s="9"/>
      <c r="B44" s="60" t="s">
        <v>30</v>
      </c>
      <c r="C44" s="61"/>
      <c r="D44" s="61"/>
      <c r="E44" s="41">
        <f>E17+E23+E26+E29+E30+E33+E35</f>
        <v>140016.84211199998</v>
      </c>
    </row>
    <row r="45" spans="1:13" ht="29.25" customHeight="1">
      <c r="A45" s="9"/>
      <c r="B45" s="56" t="s">
        <v>52</v>
      </c>
      <c r="C45" s="57"/>
      <c r="D45" s="58"/>
      <c r="E45" s="41">
        <f>E44*0.6</f>
        <v>84010.105267199993</v>
      </c>
      <c r="F45" s="59" t="s">
        <v>53</v>
      </c>
      <c r="G45" s="59"/>
    </row>
    <row r="46" spans="1:13" ht="27.95" customHeight="1">
      <c r="A46" s="9"/>
      <c r="B46" s="49" t="s">
        <v>51</v>
      </c>
      <c r="C46" s="50"/>
      <c r="D46" s="50"/>
      <c r="E46" s="41">
        <f>E45*1.8</f>
        <v>151218.18948095999</v>
      </c>
    </row>
    <row r="47" spans="1:13" ht="15">
      <c r="A47" s="9"/>
      <c r="B47" s="49" t="s">
        <v>18</v>
      </c>
      <c r="C47" s="50"/>
      <c r="D47" s="50"/>
      <c r="E47" s="41">
        <f>E45+E46</f>
        <v>235228.29474816</v>
      </c>
    </row>
    <row r="48" spans="1:13" ht="15">
      <c r="A48" s="9"/>
      <c r="B48" s="49" t="s">
        <v>50</v>
      </c>
      <c r="C48" s="50"/>
      <c r="D48" s="50"/>
      <c r="E48" s="41">
        <f>E47*5.7</f>
        <v>1340801.280064512</v>
      </c>
    </row>
    <row r="49" spans="1:7" ht="15">
      <c r="A49" s="9"/>
      <c r="B49" s="49" t="s">
        <v>34</v>
      </c>
      <c r="C49" s="50"/>
      <c r="D49" s="50"/>
      <c r="E49" s="41">
        <f>E42</f>
        <v>804.96</v>
      </c>
    </row>
    <row r="50" spans="1:7" ht="30" customHeight="1">
      <c r="A50" s="9"/>
      <c r="B50" s="49" t="s">
        <v>68</v>
      </c>
      <c r="C50" s="50"/>
      <c r="D50" s="50"/>
      <c r="E50" s="41">
        <f>E49*1.8</f>
        <v>1448.9280000000001</v>
      </c>
      <c r="F50" s="59" t="s">
        <v>54</v>
      </c>
      <c r="G50" s="59"/>
    </row>
    <row r="51" spans="1:7" ht="15">
      <c r="A51" s="9"/>
      <c r="B51" s="49" t="s">
        <v>18</v>
      </c>
      <c r="C51" s="50"/>
      <c r="D51" s="50"/>
      <c r="E51" s="41">
        <f>E49+E50</f>
        <v>2253.8879999999999</v>
      </c>
    </row>
    <row r="52" spans="1:7" ht="15">
      <c r="A52" s="9"/>
      <c r="B52" s="49" t="s">
        <v>49</v>
      </c>
      <c r="C52" s="50"/>
      <c r="D52" s="50"/>
      <c r="E52" s="41">
        <f>E51*64.89</f>
        <v>146254.79232000001</v>
      </c>
    </row>
    <row r="53" spans="1:7" ht="15">
      <c r="A53" s="9"/>
      <c r="B53" s="36" t="s">
        <v>35</v>
      </c>
      <c r="C53" s="32"/>
      <c r="D53" s="33"/>
      <c r="E53" s="41">
        <f>E48+E52</f>
        <v>1487056.0723845121</v>
      </c>
    </row>
    <row r="54" spans="1:7" ht="14.45" hidden="1" customHeight="1">
      <c r="A54" s="9"/>
      <c r="B54" s="51" t="s">
        <v>29</v>
      </c>
      <c r="C54" s="52"/>
      <c r="D54" s="53"/>
      <c r="E54" s="41">
        <f>E55-E53</f>
        <v>0</v>
      </c>
    </row>
    <row r="55" spans="1:7" ht="15">
      <c r="A55" s="18"/>
      <c r="B55" s="54" t="s">
        <v>19</v>
      </c>
      <c r="C55" s="55"/>
      <c r="D55" s="55"/>
      <c r="E55" s="42">
        <f>E53</f>
        <v>1487056.0723845121</v>
      </c>
    </row>
    <row r="56" spans="1:7" ht="15">
      <c r="A56" s="37"/>
      <c r="B56" s="38"/>
      <c r="C56" s="39"/>
      <c r="D56" s="39"/>
      <c r="E56" s="40"/>
    </row>
    <row r="57" spans="1:7" ht="15">
      <c r="A57" s="37"/>
      <c r="B57" s="38"/>
      <c r="C57" s="39"/>
      <c r="D57" s="39"/>
      <c r="E57" s="40"/>
    </row>
  </sheetData>
  <mergeCells count="29">
    <mergeCell ref="F35:H35"/>
    <mergeCell ref="F23:M23"/>
    <mergeCell ref="F26:M26"/>
    <mergeCell ref="A34:E34"/>
    <mergeCell ref="B35:B40"/>
    <mergeCell ref="A41:E41"/>
    <mergeCell ref="B43:D43"/>
    <mergeCell ref="A7:E7"/>
    <mergeCell ref="A9:E9"/>
    <mergeCell ref="A11:E11"/>
    <mergeCell ref="A16:E16"/>
    <mergeCell ref="B17:B22"/>
    <mergeCell ref="B23:B25"/>
    <mergeCell ref="F17:H17"/>
    <mergeCell ref="B51:D51"/>
    <mergeCell ref="B52:D52"/>
    <mergeCell ref="B54:D54"/>
    <mergeCell ref="B55:D55"/>
    <mergeCell ref="B45:D45"/>
    <mergeCell ref="F45:G45"/>
    <mergeCell ref="F50:G50"/>
    <mergeCell ref="B44:D44"/>
    <mergeCell ref="B46:D46"/>
    <mergeCell ref="B47:D47"/>
    <mergeCell ref="B48:D48"/>
    <mergeCell ref="B49:D49"/>
    <mergeCell ref="B50:D50"/>
    <mergeCell ref="B26:B28"/>
    <mergeCell ref="B30:B32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МОЙ ВАРИАНТ</vt:lpstr>
      <vt:lpstr>'МОЙ ВАРИАНТ'!Заголовки_для_печати</vt:lpstr>
      <vt:lpstr>'МОЙ ВАРИАНТ'!Область_печати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Shulgina</dc:creator>
  <cp:lastModifiedBy>JT213-1</cp:lastModifiedBy>
  <cp:lastPrinted>2023-03-10T03:51:21Z</cp:lastPrinted>
  <dcterms:created xsi:type="dcterms:W3CDTF">2014-05-08T09:51:02Z</dcterms:created>
  <dcterms:modified xsi:type="dcterms:W3CDTF">2024-04-23T08:22:34Z</dcterms:modified>
</cp:coreProperties>
</file>