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Ведомость объемов работ 6 граф" sheetId="2" r:id="rId1"/>
  </sheets>
  <definedNames>
    <definedName name="Constr" localSheetId="0">'Ведомость объемов работ 6 граф'!#REF!</definedName>
    <definedName name="FOT" localSheetId="0">'Ведомость объемов работ 6 граф'!#REF!</definedName>
    <definedName name="Ind" localSheetId="0">'Ведомость объемов работ 6 граф'!#REF!</definedName>
    <definedName name="Obj" localSheetId="0">'Ведомость объемов работ 6 граф'!#REF!</definedName>
    <definedName name="Obosn" localSheetId="0">'Ведомость объемов работ 6 граф'!#REF!</definedName>
    <definedName name="SmPr" localSheetId="0">'Ведомость объемов работ 6 граф'!#REF!</definedName>
    <definedName name="_xlnm.Print_Titles" localSheetId="0">'Ведомость объемов работ 6 граф'!$7:$7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G29" i="2"/>
  <c r="G28" i="2"/>
  <c r="G30" i="2" s="1"/>
  <c r="G26" i="2" l="1"/>
  <c r="G25" i="2"/>
  <c r="G24" i="2"/>
  <c r="G23" i="2"/>
  <c r="G22" i="2"/>
  <c r="G21" i="2" l="1"/>
  <c r="G20" i="2"/>
  <c r="G18" i="2"/>
  <c r="G17" i="2"/>
  <c r="G16" i="2"/>
  <c r="G15" i="2"/>
  <c r="G14" i="2"/>
  <c r="G13" i="2"/>
  <c r="G12" i="2"/>
  <c r="G11" i="2"/>
  <c r="G10" i="2"/>
  <c r="G8" i="2"/>
  <c r="F21" i="2"/>
  <c r="G19" i="2" l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E9" i="2"/>
  <c r="G9" i="2" s="1"/>
  <c r="G27" i="2" l="1"/>
  <c r="G31" i="2" s="1"/>
</calcChain>
</file>

<file path=xl/sharedStrings.xml><?xml version="1.0" encoding="utf-8"?>
<sst xmlns="http://schemas.openxmlformats.org/spreadsheetml/2006/main" count="96" uniqueCount="79">
  <si>
    <t>Наименование</t>
  </si>
  <si>
    <t>Ед. изм.</t>
  </si>
  <si>
    <t>Кол.</t>
  </si>
  <si>
    <t>Расчет вывоза мусора</t>
  </si>
  <si>
    <t>Вес мусора за ед., т</t>
  </si>
  <si>
    <t>Вес мусора, т</t>
  </si>
  <si>
    <t>ИТОГО:</t>
  </si>
  <si>
    <t>№ п/п</t>
  </si>
  <si>
    <t>№ поз.сметы</t>
  </si>
  <si>
    <t>1</t>
  </si>
  <si>
    <t>3</t>
  </si>
  <si>
    <t>4</t>
  </si>
  <si>
    <t>5</t>
  </si>
  <si>
    <t>6</t>
  </si>
  <si>
    <t>8</t>
  </si>
  <si>
    <t>7</t>
  </si>
  <si>
    <t>9</t>
  </si>
  <si>
    <t>10,5т/100шт</t>
  </si>
  <si>
    <t>2</t>
  </si>
  <si>
    <t>Разборка покрытий и оснований асфальтобетонных с помощью молотков отбойных</t>
  </si>
  <si>
    <t>м3</t>
  </si>
  <si>
    <t>Разборка железобетонных фундаментов/ прим. Лоток</t>
  </si>
  <si>
    <t>Разборка обшивки: неоштукатуренных деревянных стен/ прим. демонтаж деревянной обшивки</t>
  </si>
  <si>
    <t>м2</t>
  </si>
  <si>
    <t>100 м2</t>
  </si>
  <si>
    <t>100 м3</t>
  </si>
  <si>
    <t>Облицовка ворот стальным профилированным листом/ прим. демонтаж металлической обшивки</t>
  </si>
  <si>
    <t>Разборка деревянных перегородок: чистых щитовых дощатых</t>
  </si>
  <si>
    <t>Прокладка воздуховодов из листовой, оцинкованной стали и алюминия класса Н (нормальные) толщиной: 0,5 мм, диаметром до 200 мм/ прим. демонтаж венткоробов</t>
  </si>
  <si>
    <t>Монтаж фахверка/ прим. демонтаж металлоконструкций</t>
  </si>
  <si>
    <t>т</t>
  </si>
  <si>
    <t>Демонтаж кабеля</t>
  </si>
  <si>
    <t>100 м</t>
  </si>
  <si>
    <t>Труба гофрированная ПВХ для защиты проводов и кабелей по установленным конструкциям, по стенам, колоннам, потолкам, основанию пола/ прим. демонтаж</t>
  </si>
  <si>
    <t>Снятие дверных полотен</t>
  </si>
  <si>
    <t>10</t>
  </si>
  <si>
    <t>12</t>
  </si>
  <si>
    <t>13</t>
  </si>
  <si>
    <t>14</t>
  </si>
  <si>
    <t>15</t>
  </si>
  <si>
    <t>16</t>
  </si>
  <si>
    <t xml:space="preserve"> 100 м2</t>
  </si>
  <si>
    <t>Демонтаж дверных коробок: в каменных стенах с отбивкой штукатурки в откосах</t>
  </si>
  <si>
    <t>11</t>
  </si>
  <si>
    <t xml:space="preserve"> 100 шт</t>
  </si>
  <si>
    <t>Установка металлических дверных блоков в готовые проемы/ прим. демонтаж дверей при весе 160 кг (вес стали 1м2 толщ.1мм=7,85кг, толщина листа мет.двери 3мм)</t>
  </si>
  <si>
    <t>Разборка покрытий полов: из плиток поливинилхлоридных/ прим. Резины</t>
  </si>
  <si>
    <t>Устройство покрытий: из щитов деревянных реечных/ разборка деревянных щитов</t>
  </si>
  <si>
    <t>Разборка покрытий полов: дощатых</t>
  </si>
  <si>
    <t>Разборка оснований покрытия полов: лаг из досок и брусков</t>
  </si>
  <si>
    <t>18</t>
  </si>
  <si>
    <t>19</t>
  </si>
  <si>
    <t>17</t>
  </si>
  <si>
    <t>Разборка покрытий полов: из линолеума и релина</t>
  </si>
  <si>
    <t>Разборка железобетонных фундаментов/ прим. лоток, монолитные участки</t>
  </si>
  <si>
    <t>Очистка помещений от строительного мусора/ прим. бытовой мусор (средняя расчетная величина 1,2 т/м3)</t>
  </si>
  <si>
    <t>2 т/м3</t>
  </si>
  <si>
    <t>2,5 т/м3</t>
  </si>
  <si>
    <t>0,94т/100м2</t>
  </si>
  <si>
    <t>4,32кг/м2</t>
  </si>
  <si>
    <t>3,58т/100м2</t>
  </si>
  <si>
    <t>-</t>
  </si>
  <si>
    <t>0,1кг/м</t>
  </si>
  <si>
    <t>23кг/м</t>
  </si>
  <si>
    <t>1,18т/100м2</t>
  </si>
  <si>
    <t>7,85кг/м2 толщ.1мм</t>
  </si>
  <si>
    <t>1,4т/100м2</t>
  </si>
  <si>
    <t>0,8т/100м2</t>
  </si>
  <si>
    <t>0,7т/100м2</t>
  </si>
  <si>
    <t>0,47т/100м2</t>
  </si>
  <si>
    <t>2,5т/м3</t>
  </si>
  <si>
    <t>1,2т/м3</t>
  </si>
  <si>
    <t>Капитальный ремонт на выполнение работ по устройству водоотведения, планировке подполья, г. Норильск, ул. Комсомольская, 10</t>
  </si>
  <si>
    <t>20</t>
  </si>
  <si>
    <t>Разработка вечномерзлых грунтов в траншеях и котлованах глубиной до 2 м с разрыхлением грунта отбойными молотками, группа грунтов 3м/ прим. под отмостку</t>
  </si>
  <si>
    <t>0,298</t>
  </si>
  <si>
    <t>Разработка вечномерзлых грунтов в траншеях и котлованах глубиной до 2 м с разрыхлением грунта отбойными молотками, группа грунтов 3м/ прим.под металл. лотки, под асфальт</t>
  </si>
  <si>
    <t>1,4т/м3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</si>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</sst>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#,##0.00000"/>
    <numFmt numFmtId="166" formatCode="#,##0.000"/>
  </numFmts>
  <fonts count="8" x14ac:knownFonts="1">
    <font>
      <sz val="10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NumberFormat="1" applyFont="1" applyAlignment="1">
      <alignment horizontal="left" vertical="top"/>
    </xf>
    <xf numFmtId="0" fontId="4" fillId="0" borderId="0" xfId="0" applyFont="1"/>
    <xf numFmtId="0" fontId="3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 indent="8"/>
    </xf>
    <xf numFmtId="0" fontId="4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right" vertical="top" wrapText="1"/>
    </xf>
    <xf numFmtId="49" fontId="4" fillId="2" borderId="1" xfId="0" applyNumberFormat="1" applyFont="1" applyFill="1" applyBorder="1" applyAlignment="1">
      <alignment horizontal="right" vertical="top" wrapText="1"/>
    </xf>
    <xf numFmtId="49" fontId="4" fillId="2" borderId="0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NumberFormat="1" applyFont="1" applyFill="1" applyBorder="1" applyAlignment="1">
      <alignment horizontal="right" vertical="top" wrapText="1"/>
    </xf>
    <xf numFmtId="49" fontId="4" fillId="2" borderId="0" xfId="0" applyNumberFormat="1" applyFont="1" applyFill="1" applyBorder="1" applyAlignment="1">
      <alignment horizontal="right" vertical="top" wrapText="1"/>
    </xf>
    <xf numFmtId="164" fontId="4" fillId="2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49" fontId="4" fillId="0" borderId="1" xfId="0" quotePrefix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abSelected="1" zoomScaleNormal="100" zoomScaleSheetLayoutView="75" workbookViewId="0">
      <selection activeCell="S23" sqref="S23"/>
    </sheetView>
  </sheetViews>
  <sheetFormatPr defaultColWidth="9.140625" defaultRowHeight="12.75" x14ac:dyDescent="0.2"/>
  <cols>
    <col min="1" max="1" width="9" style="26" customWidth="1"/>
    <col min="2" max="2" width="9.42578125" style="4" customWidth="1"/>
    <col min="3" max="3" width="54.140625" style="5" customWidth="1"/>
    <col min="4" max="4" width="16.85546875" style="6" customWidth="1"/>
    <col min="5" max="5" width="16.42578125" style="15" customWidth="1"/>
    <col min="6" max="6" width="21.5703125" style="24" customWidth="1"/>
    <col min="7" max="7" width="21.5703125" style="1" customWidth="1"/>
    <col min="8" max="8" width="9.7109375" style="2" customWidth="1"/>
    <col min="9" max="9" width="8.140625" style="2" customWidth="1"/>
    <col min="10" max="10" width="9.140625" style="2"/>
    <col min="11" max="11" width="8.7109375" style="2" customWidth="1"/>
    <col min="12" max="12" width="9.28515625" style="2" customWidth="1"/>
    <col min="13" max="16384" width="9.140625" style="2"/>
  </cols>
  <sheetData>
    <row r="1" spans="1:10" x14ac:dyDescent="0.2">
      <c r="B1" s="9"/>
      <c r="E1" s="1"/>
      <c r="F1" s="8"/>
      <c r="I1" s="3"/>
      <c r="J1" s="3"/>
    </row>
    <row r="2" spans="1:10" ht="15" x14ac:dyDescent="0.2">
      <c r="B2" s="10"/>
      <c r="D2" s="11" t="s">
        <v>3</v>
      </c>
      <c r="E2" s="12"/>
      <c r="F2" s="23"/>
      <c r="G2" s="13"/>
      <c r="H2" s="3"/>
      <c r="I2" s="3"/>
      <c r="J2" s="3"/>
    </row>
    <row r="3" spans="1:10" ht="14.25" x14ac:dyDescent="0.2">
      <c r="B3" s="10"/>
      <c r="C3" s="14"/>
      <c r="D3" s="7" t="s">
        <v>72</v>
      </c>
      <c r="G3" s="13"/>
      <c r="H3" s="3"/>
      <c r="I3" s="3"/>
      <c r="J3" s="3"/>
    </row>
    <row r="4" spans="1:10" x14ac:dyDescent="0.2">
      <c r="B4" s="10"/>
      <c r="C4" s="16"/>
      <c r="D4" s="17"/>
      <c r="E4" s="12"/>
      <c r="F4" s="23"/>
      <c r="G4" s="13"/>
      <c r="H4" s="3"/>
      <c r="I4" s="3"/>
      <c r="J4" s="3"/>
    </row>
    <row r="5" spans="1:10" x14ac:dyDescent="0.2">
      <c r="B5" s="10"/>
      <c r="C5" s="16"/>
      <c r="D5" s="17"/>
      <c r="E5" s="12"/>
      <c r="F5" s="23"/>
      <c r="G5" s="13"/>
      <c r="H5" s="3"/>
      <c r="I5" s="3"/>
      <c r="J5" s="3"/>
    </row>
    <row r="6" spans="1:10" ht="24.75" customHeight="1" x14ac:dyDescent="0.2">
      <c r="A6" s="25" t="s">
        <v>7</v>
      </c>
      <c r="B6" s="18" t="s">
        <v>8</v>
      </c>
      <c r="C6" s="19" t="s">
        <v>0</v>
      </c>
      <c r="D6" s="20" t="s">
        <v>1</v>
      </c>
      <c r="E6" s="21" t="s">
        <v>2</v>
      </c>
      <c r="F6" s="25" t="s">
        <v>4</v>
      </c>
      <c r="G6" s="25" t="s">
        <v>5</v>
      </c>
    </row>
    <row r="7" spans="1:10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10" s="27" customFormat="1" ht="25.5" x14ac:dyDescent="0.2">
      <c r="A8" s="22">
        <v>1</v>
      </c>
      <c r="B8" s="29" t="s">
        <v>9</v>
      </c>
      <c r="C8" s="30" t="s">
        <v>19</v>
      </c>
      <c r="D8" s="31" t="s">
        <v>25</v>
      </c>
      <c r="E8" s="32">
        <v>0.1241</v>
      </c>
      <c r="F8" s="32" t="s">
        <v>56</v>
      </c>
      <c r="G8" s="51">
        <f>E8*2*100</f>
        <v>24.82</v>
      </c>
    </row>
    <row r="9" spans="1:10" s="27" customFormat="1" x14ac:dyDescent="0.2">
      <c r="A9" s="22">
        <f>A8+1</f>
        <v>2</v>
      </c>
      <c r="B9" s="29" t="s">
        <v>18</v>
      </c>
      <c r="C9" s="30" t="s">
        <v>21</v>
      </c>
      <c r="D9" s="31" t="s">
        <v>20</v>
      </c>
      <c r="E9" s="32">
        <f>10.7</f>
        <v>10.7</v>
      </c>
      <c r="F9" s="32" t="s">
        <v>57</v>
      </c>
      <c r="G9" s="51">
        <f>E9*2.5</f>
        <v>26.75</v>
      </c>
    </row>
    <row r="10" spans="1:10" s="27" customFormat="1" ht="25.5" x14ac:dyDescent="0.2">
      <c r="A10" s="22">
        <f t="shared" ref="A10:A26" si="0">A9+1</f>
        <v>3</v>
      </c>
      <c r="B10" s="29" t="s">
        <v>10</v>
      </c>
      <c r="C10" s="30" t="s">
        <v>22</v>
      </c>
      <c r="D10" s="31" t="s">
        <v>24</v>
      </c>
      <c r="E10" s="32">
        <v>4.05</v>
      </c>
      <c r="F10" s="32" t="s">
        <v>58</v>
      </c>
      <c r="G10" s="51">
        <f>E10*0.94</f>
        <v>3.8069999999999995</v>
      </c>
    </row>
    <row r="11" spans="1:10" s="27" customFormat="1" ht="25.5" x14ac:dyDescent="0.2">
      <c r="A11" s="22">
        <f t="shared" si="0"/>
        <v>4</v>
      </c>
      <c r="B11" s="29" t="s">
        <v>11</v>
      </c>
      <c r="C11" s="30" t="s">
        <v>26</v>
      </c>
      <c r="D11" s="31" t="s">
        <v>24</v>
      </c>
      <c r="E11" s="32">
        <v>0.89</v>
      </c>
      <c r="F11" s="32" t="s">
        <v>59</v>
      </c>
      <c r="G11" s="51">
        <f>E11*100*4.32/1000</f>
        <v>0.38448000000000004</v>
      </c>
    </row>
    <row r="12" spans="1:10" s="27" customFormat="1" ht="25.5" x14ac:dyDescent="0.2">
      <c r="A12" s="22">
        <f t="shared" si="0"/>
        <v>5</v>
      </c>
      <c r="B12" s="29" t="s">
        <v>12</v>
      </c>
      <c r="C12" s="30" t="s">
        <v>27</v>
      </c>
      <c r="D12" s="31" t="s">
        <v>24</v>
      </c>
      <c r="E12" s="32">
        <v>0.62</v>
      </c>
      <c r="F12" s="32" t="s">
        <v>60</v>
      </c>
      <c r="G12" s="51">
        <f>E12*3.58</f>
        <v>2.2196000000000002</v>
      </c>
    </row>
    <row r="13" spans="1:10" s="27" customFormat="1" ht="38.25" x14ac:dyDescent="0.2">
      <c r="A13" s="22">
        <f t="shared" si="0"/>
        <v>6</v>
      </c>
      <c r="B13" s="29" t="s">
        <v>13</v>
      </c>
      <c r="C13" s="30" t="s">
        <v>28</v>
      </c>
      <c r="D13" s="31" t="s">
        <v>24</v>
      </c>
      <c r="E13" s="32">
        <v>6.4000000000000001E-2</v>
      </c>
      <c r="F13" s="32" t="s">
        <v>59</v>
      </c>
      <c r="G13" s="51">
        <f>E13*100*4.32/1000</f>
        <v>2.7648000000000002E-2</v>
      </c>
    </row>
    <row r="14" spans="1:10" s="27" customFormat="1" x14ac:dyDescent="0.2">
      <c r="A14" s="22">
        <f t="shared" si="0"/>
        <v>7</v>
      </c>
      <c r="B14" s="29" t="s">
        <v>15</v>
      </c>
      <c r="C14" s="30" t="s">
        <v>29</v>
      </c>
      <c r="D14" s="31" t="s">
        <v>30</v>
      </c>
      <c r="E14" s="32">
        <v>5.5</v>
      </c>
      <c r="F14" s="32" t="s">
        <v>61</v>
      </c>
      <c r="G14" s="51">
        <f>E14</f>
        <v>5.5</v>
      </c>
    </row>
    <row r="15" spans="1:10" s="27" customFormat="1" x14ac:dyDescent="0.2">
      <c r="A15" s="22">
        <f t="shared" si="0"/>
        <v>8</v>
      </c>
      <c r="B15" s="29" t="s">
        <v>14</v>
      </c>
      <c r="C15" s="30" t="s">
        <v>31</v>
      </c>
      <c r="D15" s="31" t="s">
        <v>32</v>
      </c>
      <c r="E15" s="32">
        <v>0.6</v>
      </c>
      <c r="F15" s="32" t="s">
        <v>62</v>
      </c>
      <c r="G15" s="51">
        <f>E15*100*0.1</f>
        <v>6</v>
      </c>
    </row>
    <row r="16" spans="1:10" s="27" customFormat="1" ht="38.25" x14ac:dyDescent="0.2">
      <c r="A16" s="22">
        <f t="shared" si="0"/>
        <v>9</v>
      </c>
      <c r="B16" s="29" t="s">
        <v>16</v>
      </c>
      <c r="C16" s="30" t="s">
        <v>33</v>
      </c>
      <c r="D16" s="31" t="s">
        <v>32</v>
      </c>
      <c r="E16" s="32">
        <v>0.6</v>
      </c>
      <c r="F16" s="32" t="s">
        <v>63</v>
      </c>
      <c r="G16" s="51">
        <f>E16*100*23/1000</f>
        <v>1.38</v>
      </c>
    </row>
    <row r="17" spans="1:8" s="27" customFormat="1" x14ac:dyDescent="0.2">
      <c r="A17" s="22">
        <f t="shared" si="0"/>
        <v>10</v>
      </c>
      <c r="B17" s="29" t="s">
        <v>35</v>
      </c>
      <c r="C17" s="30" t="s">
        <v>34</v>
      </c>
      <c r="D17" s="31" t="s">
        <v>41</v>
      </c>
      <c r="E17" s="32">
        <v>0.126</v>
      </c>
      <c r="F17" s="32" t="s">
        <v>64</v>
      </c>
      <c r="G17" s="51">
        <f>E17*1.18</f>
        <v>0.14868000000000001</v>
      </c>
    </row>
    <row r="18" spans="1:8" s="27" customFormat="1" ht="25.5" x14ac:dyDescent="0.2">
      <c r="A18" s="22">
        <f t="shared" si="0"/>
        <v>11</v>
      </c>
      <c r="B18" s="29" t="s">
        <v>43</v>
      </c>
      <c r="C18" s="30" t="s">
        <v>42</v>
      </c>
      <c r="D18" s="31" t="s">
        <v>44</v>
      </c>
      <c r="E18" s="32">
        <v>0.08</v>
      </c>
      <c r="F18" s="32" t="s">
        <v>17</v>
      </c>
      <c r="G18" s="51">
        <f>E18*10.5</f>
        <v>0.84</v>
      </c>
    </row>
    <row r="19" spans="1:8" s="27" customFormat="1" ht="38.25" x14ac:dyDescent="0.2">
      <c r="A19" s="22">
        <f t="shared" si="0"/>
        <v>12</v>
      </c>
      <c r="B19" s="29" t="s">
        <v>36</v>
      </c>
      <c r="C19" s="30" t="s">
        <v>45</v>
      </c>
      <c r="D19" s="31" t="s">
        <v>23</v>
      </c>
      <c r="E19" s="32">
        <f>6.79</f>
        <v>6.79</v>
      </c>
      <c r="F19" s="32" t="s">
        <v>65</v>
      </c>
      <c r="G19" s="51">
        <f>E19*7.85*3/1000</f>
        <v>0.15990449999999998</v>
      </c>
    </row>
    <row r="20" spans="1:8" s="27" customFormat="1" ht="25.5" x14ac:dyDescent="0.2">
      <c r="A20" s="22">
        <f t="shared" si="0"/>
        <v>13</v>
      </c>
      <c r="B20" s="29" t="s">
        <v>37</v>
      </c>
      <c r="C20" s="30" t="s">
        <v>46</v>
      </c>
      <c r="D20" s="31" t="s">
        <v>24</v>
      </c>
      <c r="E20" s="32">
        <v>1.3</v>
      </c>
      <c r="F20" s="32" t="s">
        <v>66</v>
      </c>
      <c r="G20" s="51">
        <f>E20*1.3</f>
        <v>1.6900000000000002</v>
      </c>
      <c r="H20" s="28"/>
    </row>
    <row r="21" spans="1:8" s="27" customFormat="1" ht="25.5" x14ac:dyDescent="0.2">
      <c r="A21" s="22">
        <f t="shared" si="0"/>
        <v>14</v>
      </c>
      <c r="B21" s="29" t="s">
        <v>38</v>
      </c>
      <c r="C21" s="30" t="s">
        <v>47</v>
      </c>
      <c r="D21" s="31" t="s">
        <v>24</v>
      </c>
      <c r="E21" s="32">
        <v>1.97</v>
      </c>
      <c r="F21" s="32" t="str">
        <f>F12</f>
        <v>3,58т/100м2</v>
      </c>
      <c r="G21" s="51">
        <f>E21*3.58</f>
        <v>7.0526</v>
      </c>
    </row>
    <row r="22" spans="1:8" s="27" customFormat="1" x14ac:dyDescent="0.2">
      <c r="A22" s="22">
        <f t="shared" si="0"/>
        <v>15</v>
      </c>
      <c r="B22" s="29" t="s">
        <v>39</v>
      </c>
      <c r="C22" s="30" t="s">
        <v>48</v>
      </c>
      <c r="D22" s="31" t="s">
        <v>24</v>
      </c>
      <c r="E22" s="32">
        <v>3.27</v>
      </c>
      <c r="F22" s="32" t="s">
        <v>67</v>
      </c>
      <c r="G22" s="51">
        <f>E22*0.8</f>
        <v>2.6160000000000001</v>
      </c>
    </row>
    <row r="23" spans="1:8" s="27" customFormat="1" ht="25.5" x14ac:dyDescent="0.2">
      <c r="A23" s="22">
        <f t="shared" si="0"/>
        <v>16</v>
      </c>
      <c r="B23" s="29" t="s">
        <v>40</v>
      </c>
      <c r="C23" s="30" t="s">
        <v>49</v>
      </c>
      <c r="D23" s="31" t="s">
        <v>24</v>
      </c>
      <c r="E23" s="32">
        <v>3.27</v>
      </c>
      <c r="F23" s="32" t="s">
        <v>68</v>
      </c>
      <c r="G23" s="51">
        <f>E23*0.7</f>
        <v>2.2889999999999997</v>
      </c>
    </row>
    <row r="24" spans="1:8" s="27" customFormat="1" x14ac:dyDescent="0.2">
      <c r="A24" s="22">
        <f t="shared" si="0"/>
        <v>17</v>
      </c>
      <c r="B24" s="29" t="s">
        <v>52</v>
      </c>
      <c r="C24" s="30" t="s">
        <v>53</v>
      </c>
      <c r="D24" s="31" t="s">
        <v>24</v>
      </c>
      <c r="E24" s="32">
        <v>3.27</v>
      </c>
      <c r="F24" s="32" t="s">
        <v>69</v>
      </c>
      <c r="G24" s="51">
        <f>E24*0.47</f>
        <v>1.5368999999999999</v>
      </c>
      <c r="H24" s="28"/>
    </row>
    <row r="25" spans="1:8" s="27" customFormat="1" ht="25.5" x14ac:dyDescent="0.2">
      <c r="A25" s="22">
        <f t="shared" si="0"/>
        <v>18</v>
      </c>
      <c r="B25" s="29" t="s">
        <v>50</v>
      </c>
      <c r="C25" s="30" t="s">
        <v>54</v>
      </c>
      <c r="D25" s="31" t="s">
        <v>20</v>
      </c>
      <c r="E25" s="32">
        <v>35.9</v>
      </c>
      <c r="F25" s="32" t="s">
        <v>70</v>
      </c>
      <c r="G25" s="51">
        <f>E25*2.5</f>
        <v>89.75</v>
      </c>
    </row>
    <row r="26" spans="1:8" s="27" customFormat="1" ht="25.5" x14ac:dyDescent="0.2">
      <c r="A26" s="22">
        <f t="shared" si="0"/>
        <v>19</v>
      </c>
      <c r="B26" s="29" t="s">
        <v>51</v>
      </c>
      <c r="C26" s="30" t="s">
        <v>55</v>
      </c>
      <c r="D26" s="31" t="s">
        <v>20</v>
      </c>
      <c r="E26" s="32">
        <v>43.7</v>
      </c>
      <c r="F26" s="32" t="s">
        <v>71</v>
      </c>
      <c r="G26" s="51">
        <f>E26*1.2</f>
        <v>52.440000000000005</v>
      </c>
    </row>
    <row r="27" spans="1:8" x14ac:dyDescent="0.2">
      <c r="B27" s="33"/>
      <c r="C27" s="30" t="s">
        <v>6</v>
      </c>
      <c r="D27" s="34"/>
      <c r="E27" s="35"/>
      <c r="F27" s="36"/>
      <c r="G27" s="51">
        <f>SUM(G8:G26)</f>
        <v>229.4118125</v>
      </c>
    </row>
    <row r="28" spans="1:8" s="26" customFormat="1" ht="51" x14ac:dyDescent="0.2">
      <c r="A28" s="45" t="s">
        <v>73</v>
      </c>
      <c r="B28" s="43">
        <v>20</v>
      </c>
      <c r="C28" s="46" t="s">
        <v>74</v>
      </c>
      <c r="D28" s="48" t="s">
        <v>25</v>
      </c>
      <c r="E28" s="49" t="s">
        <v>75</v>
      </c>
      <c r="F28" s="50" t="s">
        <v>77</v>
      </c>
      <c r="G28" s="51">
        <f>E28*100*1.4</f>
        <v>41.719999999999992</v>
      </c>
    </row>
    <row r="29" spans="1:8" s="44" customFormat="1" ht="51" x14ac:dyDescent="0.2">
      <c r="A29" s="45" t="s">
        <v>73</v>
      </c>
      <c r="B29" s="43">
        <v>23</v>
      </c>
      <c r="C29" s="47" t="s">
        <v>76</v>
      </c>
      <c r="D29" s="43" t="s">
        <v>25</v>
      </c>
      <c r="E29" s="48">
        <v>7.4292999999999996</v>
      </c>
      <c r="F29" s="50" t="s">
        <v>77</v>
      </c>
      <c r="G29" s="51">
        <f>E29*100*1.4</f>
        <v>1040.1019999999999</v>
      </c>
    </row>
    <row r="30" spans="1:8" s="26" customFormat="1" x14ac:dyDescent="0.2">
      <c r="B30" s="33"/>
      <c r="C30" s="30" t="s">
        <v>6</v>
      </c>
      <c r="D30" s="34"/>
      <c r="E30" s="35"/>
      <c r="F30" s="36"/>
      <c r="G30" s="51">
        <f>G28+G29</f>
        <v>1081.8219999999999</v>
      </c>
    </row>
    <row r="31" spans="1:8" s="26" customFormat="1" x14ac:dyDescent="0.2">
      <c r="B31" s="33"/>
      <c r="C31" s="30" t="s">
        <v>78</v>
      </c>
      <c r="D31" s="34"/>
      <c r="E31" s="35"/>
      <c r="F31" s="36"/>
      <c r="G31" s="51">
        <f>G30+G27</f>
        <v>1311.2338124999999</v>
      </c>
    </row>
    <row r="32" spans="1:8" s="26" customFormat="1" x14ac:dyDescent="0.2">
      <c r="B32" s="37"/>
      <c r="C32" s="38"/>
      <c r="D32" s="39"/>
      <c r="E32" s="40"/>
      <c r="F32" s="41"/>
      <c r="G32" s="42"/>
    </row>
    <row r="33" spans="2:7" s="26" customFormat="1" x14ac:dyDescent="0.2">
      <c r="B33" s="37"/>
      <c r="C33" s="38"/>
      <c r="D33" s="39"/>
      <c r="E33" s="40"/>
      <c r="F33" s="41"/>
      <c r="G33" s="42"/>
    </row>
    <row r="34" spans="2:7" s="26" customFormat="1" x14ac:dyDescent="0.2">
      <c r="B34" s="37"/>
      <c r="C34" s="38"/>
      <c r="D34" s="39"/>
      <c r="E34" s="40"/>
      <c r="F34" s="41"/>
      <c r="G34" s="42"/>
    </row>
    <row r="35" spans="2:7" s="26" customFormat="1" x14ac:dyDescent="0.2">
      <c r="B35" s="37"/>
      <c r="C35" s="38"/>
      <c r="D35" s="39"/>
      <c r="E35" s="40"/>
      <c r="F35" s="41"/>
      <c r="G35" s="42"/>
    </row>
    <row r="36" spans="2:7" s="26" customFormat="1" x14ac:dyDescent="0.2">
      <c r="B36" s="37"/>
      <c r="C36" s="38"/>
      <c r="D36" s="39"/>
      <c r="E36" s="40"/>
      <c r="F36" s="41"/>
      <c r="G36" s="42"/>
    </row>
    <row r="38" spans="2:7" x14ac:dyDescent="0.2">
      <c r="B38" s="52"/>
      <c r="C38" s="53"/>
      <c r="D38" s="53"/>
      <c r="E38" s="53"/>
      <c r="F38" s="53"/>
      <c r="G38" s="53"/>
    </row>
    <row r="39" spans="2:7" x14ac:dyDescent="0.2">
      <c r="B39" s="54"/>
      <c r="C39" s="53"/>
      <c r="D39" s="53"/>
      <c r="E39" s="53"/>
      <c r="F39" s="53"/>
      <c r="G39" s="53"/>
    </row>
    <row r="41" spans="2:7" x14ac:dyDescent="0.2">
      <c r="B41" s="52"/>
      <c r="C41" s="53"/>
      <c r="D41" s="53"/>
      <c r="E41" s="53"/>
      <c r="F41" s="53"/>
      <c r="G41" s="53"/>
    </row>
    <row r="42" spans="2:7" x14ac:dyDescent="0.2">
      <c r="B42" s="54"/>
      <c r="C42" s="53"/>
      <c r="D42" s="53"/>
      <c r="E42" s="53"/>
      <c r="F42" s="53"/>
      <c r="G42" s="53"/>
    </row>
  </sheetData>
  <mergeCells count="4">
    <mergeCell ref="B38:G38"/>
    <mergeCell ref="B39:G39"/>
    <mergeCell ref="B41:G41"/>
    <mergeCell ref="B42:G42"/>
  </mergeCells>
  <pageMargins left="0.19685039370078741" right="0.19685039370078741" top="0.59055118110236227" bottom="0.47244094488188981" header="0.19685039370078741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объемов работ 6 граф</vt:lpstr>
      <vt:lpstr>'Ведомость объемов работ 6 граф'!Заголовки_для_печати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win-apple</cp:lastModifiedBy>
  <cp:lastPrinted>2021-12-22T05:04:57Z</cp:lastPrinted>
  <dcterms:created xsi:type="dcterms:W3CDTF">2002-02-11T05:58:42Z</dcterms:created>
  <dcterms:modified xsi:type="dcterms:W3CDTF">2021-12-22T05:05:00Z</dcterms:modified>
</cp:coreProperties>
</file>