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6000" windowHeight="6828" tabRatio="603"/>
  </bookViews>
  <sheets>
    <sheet name="снеж." sheetId="4" r:id="rId1"/>
  </sheets>
  <definedNames>
    <definedName name="_xlnm._FilterDatabase" localSheetId="0" hidden="1">снеж.!$A$6:$EH$13</definedName>
    <definedName name="_xlnm.Print_Titles" localSheetId="0">снеж.!$B:$C</definedName>
  </definedNames>
  <calcPr calcId="152511"/>
</workbook>
</file>

<file path=xl/calcChain.xml><?xml version="1.0" encoding="utf-8"?>
<calcChain xmlns="http://schemas.openxmlformats.org/spreadsheetml/2006/main">
  <c r="R12" i="4"/>
  <c r="BJ8" l="1"/>
  <c r="BK8"/>
  <c r="BL8"/>
  <c r="BM8"/>
  <c r="BN8"/>
  <c r="BO8"/>
  <c r="BP8"/>
  <c r="BQ8"/>
  <c r="BR8"/>
  <c r="BJ9"/>
  <c r="BK9"/>
  <c r="BL9"/>
  <c r="BM9"/>
  <c r="BN9"/>
  <c r="BO9"/>
  <c r="BP9"/>
  <c r="BQ9"/>
  <c r="BR9"/>
  <c r="BJ10"/>
  <c r="BK10"/>
  <c r="BL10"/>
  <c r="BM10"/>
  <c r="BN10"/>
  <c r="BO10"/>
  <c r="BP10"/>
  <c r="BQ10"/>
  <c r="BR10"/>
  <c r="BJ11"/>
  <c r="BK11"/>
  <c r="BL11"/>
  <c r="BM11"/>
  <c r="BN11"/>
  <c r="BO11"/>
  <c r="BP11"/>
  <c r="BQ11"/>
  <c r="BR11"/>
  <c r="BJ12"/>
  <c r="BK12"/>
  <c r="BL12"/>
  <c r="BM12"/>
  <c r="BN12"/>
  <c r="BO12"/>
  <c r="BP12"/>
  <c r="BQ12"/>
  <c r="BR12"/>
  <c r="BR7"/>
  <c r="BQ7"/>
  <c r="BP7"/>
  <c r="BO7"/>
  <c r="BN7"/>
  <c r="BM7"/>
  <c r="BL7"/>
  <c r="BK7"/>
  <c r="BJ7"/>
  <c r="CJ8" l="1"/>
  <c r="CK8"/>
  <c r="CL8"/>
  <c r="CM8"/>
  <c r="CN8"/>
  <c r="CO8"/>
  <c r="CJ9"/>
  <c r="CK9"/>
  <c r="CL9"/>
  <c r="CM9"/>
  <c r="CN9"/>
  <c r="CO9"/>
  <c r="CJ10"/>
  <c r="CK10"/>
  <c r="CL10"/>
  <c r="CM10"/>
  <c r="CN10"/>
  <c r="CO10"/>
  <c r="CJ11"/>
  <c r="CK11"/>
  <c r="CL11"/>
  <c r="CM11"/>
  <c r="CN11"/>
  <c r="CO11"/>
  <c r="CJ12"/>
  <c r="CK12"/>
  <c r="CL12"/>
  <c r="CM12"/>
  <c r="CN12"/>
  <c r="CO12"/>
  <c r="CO7"/>
  <c r="CN7"/>
  <c r="CM7"/>
  <c r="CL7"/>
  <c r="CK7"/>
  <c r="CJ7"/>
  <c r="CN13" l="1"/>
  <c r="CM13"/>
  <c r="DZ13" l="1"/>
  <c r="DY13"/>
  <c r="DX13"/>
  <c r="DW13"/>
  <c r="DV13"/>
  <c r="DU13"/>
  <c r="DT13"/>
  <c r="DS13"/>
  <c r="DR13"/>
  <c r="EA12"/>
  <c r="EA11"/>
  <c r="EA10"/>
  <c r="EA9"/>
  <c r="EA8"/>
  <c r="EA7"/>
  <c r="EA13" l="1"/>
  <c r="AJ13" l="1"/>
  <c r="AK13"/>
  <c r="AL13"/>
  <c r="AM13"/>
  <c r="AN13"/>
  <c r="AO13"/>
  <c r="AR13"/>
  <c r="AS13"/>
  <c r="AV13"/>
  <c r="AX13"/>
  <c r="AZ13"/>
  <c r="BA13"/>
  <c r="BC13"/>
  <c r="BF13"/>
  <c r="BI13"/>
  <c r="BM13"/>
  <c r="BN13"/>
  <c r="BO13"/>
  <c r="BP13"/>
  <c r="BQ13"/>
  <c r="BR13"/>
  <c r="BS13"/>
  <c r="BT13"/>
  <c r="BW13"/>
  <c r="BY13"/>
  <c r="BZ13"/>
  <c r="CA13"/>
  <c r="CI13"/>
  <c r="DQ13" l="1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T12" l="1"/>
  <c r="T11"/>
  <c r="T10"/>
  <c r="T9"/>
  <c r="T8"/>
  <c r="T7"/>
  <c r="AH13" l="1"/>
  <c r="Z13" l="1"/>
  <c r="AA13"/>
  <c r="AB13"/>
  <c r="M8" l="1"/>
  <c r="M9"/>
  <c r="M10"/>
  <c r="M11"/>
  <c r="M12"/>
  <c r="M7"/>
  <c r="AD8"/>
  <c r="AD9"/>
  <c r="AD10"/>
  <c r="AD7"/>
  <c r="AF12"/>
  <c r="AD12" s="1"/>
  <c r="AF11"/>
  <c r="EL10"/>
  <c r="EL13" s="1"/>
  <c r="EK10"/>
  <c r="EK13" s="1"/>
  <c r="EJ10"/>
  <c r="EJ13" s="1"/>
  <c r="S10"/>
  <c r="V10" s="1"/>
  <c r="S11"/>
  <c r="V11" s="1"/>
  <c r="S9"/>
  <c r="V9" s="1"/>
  <c r="S8"/>
  <c r="V8" s="1"/>
  <c r="S7"/>
  <c r="V7" s="1"/>
  <c r="R11"/>
  <c r="U11" s="1"/>
  <c r="R10"/>
  <c r="U10" s="1"/>
  <c r="R9"/>
  <c r="U9" s="1"/>
  <c r="R8"/>
  <c r="U8" s="1"/>
  <c r="R7"/>
  <c r="U7" s="1"/>
  <c r="S12"/>
  <c r="V12" s="1"/>
  <c r="U12"/>
  <c r="CB8"/>
  <c r="CB9"/>
  <c r="CB10"/>
  <c r="CB11"/>
  <c r="CB12"/>
  <c r="CB7"/>
  <c r="CD8"/>
  <c r="CC8" s="1"/>
  <c r="CF8"/>
  <c r="CE8" s="1"/>
  <c r="CD9"/>
  <c r="CC9" s="1"/>
  <c r="CF9"/>
  <c r="CE9" s="1"/>
  <c r="CD10"/>
  <c r="CC10" s="1"/>
  <c r="CF10"/>
  <c r="CE10" s="1"/>
  <c r="CD11"/>
  <c r="CC11" s="1"/>
  <c r="CD12"/>
  <c r="CC12" s="1"/>
  <c r="CF7"/>
  <c r="CD7"/>
  <c r="EM13"/>
  <c r="EI13"/>
  <c r="AG13"/>
  <c r="AE13"/>
  <c r="T13"/>
  <c r="Q13"/>
  <c r="P13"/>
  <c r="O13"/>
  <c r="N13"/>
  <c r="L13"/>
  <c r="K13"/>
  <c r="J13"/>
  <c r="G13"/>
  <c r="AC9" l="1"/>
  <c r="AI9" s="1"/>
  <c r="AC12"/>
  <c r="AC8"/>
  <c r="AI8" s="1"/>
  <c r="AC7"/>
  <c r="AC10"/>
  <c r="AI10" s="1"/>
  <c r="CC7"/>
  <c r="CC13" s="1"/>
  <c r="CD13"/>
  <c r="CE7"/>
  <c r="CB13"/>
  <c r="U13"/>
  <c r="V13"/>
  <c r="AF13"/>
  <c r="M13"/>
  <c r="CH7"/>
  <c r="R13"/>
  <c r="S13"/>
  <c r="CH10"/>
  <c r="CH8"/>
  <c r="AD11"/>
  <c r="CG7"/>
  <c r="CH9"/>
  <c r="CG10"/>
  <c r="CG9"/>
  <c r="CG8"/>
  <c r="BX8"/>
  <c r="BX9"/>
  <c r="BX10"/>
  <c r="BX7"/>
  <c r="AI12"/>
  <c r="CJ13" l="1"/>
  <c r="CK13"/>
  <c r="AC11"/>
  <c r="AC13" s="1"/>
  <c r="AD13"/>
  <c r="X13"/>
  <c r="Y13"/>
  <c r="W13"/>
  <c r="AI7"/>
  <c r="AI11" l="1"/>
  <c r="EN8"/>
  <c r="EN9"/>
  <c r="EN10"/>
  <c r="EN11"/>
  <c r="EN12"/>
  <c r="EN7"/>
  <c r="BH7"/>
  <c r="BH8"/>
  <c r="BH9"/>
  <c r="BH10"/>
  <c r="BH11"/>
  <c r="BH12"/>
  <c r="BG7"/>
  <c r="BG8"/>
  <c r="BG9"/>
  <c r="BG10"/>
  <c r="BG11"/>
  <c r="BG12"/>
  <c r="BE7"/>
  <c r="BE8"/>
  <c r="BE9"/>
  <c r="BE10"/>
  <c r="BE11"/>
  <c r="BE12"/>
  <c r="BD8"/>
  <c r="BD9"/>
  <c r="BD10"/>
  <c r="BD11"/>
  <c r="BD12"/>
  <c r="BB7"/>
  <c r="BB8"/>
  <c r="BB9"/>
  <c r="BB10"/>
  <c r="BB11"/>
  <c r="BB12"/>
  <c r="AY11"/>
  <c r="AY12"/>
  <c r="AW11"/>
  <c r="AW12"/>
  <c r="CF12" s="1"/>
  <c r="AU11"/>
  <c r="AU12"/>
  <c r="AT11"/>
  <c r="AT13" s="1"/>
  <c r="AT12"/>
  <c r="AQ7"/>
  <c r="AQ8"/>
  <c r="AQ9"/>
  <c r="AQ10"/>
  <c r="AQ11"/>
  <c r="AQ12"/>
  <c r="AP11"/>
  <c r="AP13" s="1"/>
  <c r="AP12"/>
  <c r="BX12" s="1"/>
  <c r="BV11"/>
  <c r="BV12"/>
  <c r="BU7"/>
  <c r="BU8"/>
  <c r="BU9"/>
  <c r="BU10"/>
  <c r="BU11"/>
  <c r="BU12"/>
  <c r="AI13" l="1"/>
  <c r="BU13"/>
  <c r="CF11"/>
  <c r="CF13" s="1"/>
  <c r="AW13"/>
  <c r="BB13"/>
  <c r="BJ13"/>
  <c r="BL13"/>
  <c r="BD13"/>
  <c r="BG13"/>
  <c r="BV13"/>
  <c r="AQ13"/>
  <c r="AU13"/>
  <c r="AY13"/>
  <c r="BK13"/>
  <c r="BE13"/>
  <c r="BH13"/>
  <c r="EN13"/>
  <c r="CE12"/>
  <c r="CG12" s="1"/>
  <c r="CH12"/>
  <c r="BX11"/>
  <c r="BX13" s="1"/>
  <c r="CH11" l="1"/>
  <c r="CH13" s="1"/>
  <c r="CE11"/>
  <c r="CE13" s="1"/>
  <c r="CG11" l="1"/>
  <c r="CG13" s="1"/>
</calcChain>
</file>

<file path=xl/comments1.xml><?xml version="1.0" encoding="utf-8"?>
<comments xmlns="http://schemas.openxmlformats.org/spreadsheetml/2006/main">
  <authors>
    <author>user</author>
    <author>Шумков</author>
  </authors>
  <commentLis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тех.паспорта зданий составлены в октябре 2008г. БТИ</t>
        </r>
      </text>
    </comment>
    <comment ref="C11" authorId="1">
      <text>
        <r>
          <rPr>
            <b/>
            <sz val="8"/>
            <color indexed="81"/>
            <rFont val="Tahoma"/>
            <family val="2"/>
            <charset val="204"/>
          </rPr>
          <t>дом№5, №5А - единый техпаспорт</t>
        </r>
      </text>
    </comment>
  </commentList>
</comments>
</file>

<file path=xl/sharedStrings.xml><?xml version="1.0" encoding="utf-8"?>
<sst xmlns="http://schemas.openxmlformats.org/spreadsheetml/2006/main" count="208" uniqueCount="152">
  <si>
    <t xml:space="preserve">№ </t>
  </si>
  <si>
    <t>Всего</t>
  </si>
  <si>
    <t>Кровля</t>
  </si>
  <si>
    <t>Количество</t>
  </si>
  <si>
    <t>Адрес</t>
  </si>
  <si>
    <t>жилая</t>
  </si>
  <si>
    <t>всего</t>
  </si>
  <si>
    <t>подъездов</t>
  </si>
  <si>
    <t>лифтов</t>
  </si>
  <si>
    <t>квартир</t>
  </si>
  <si>
    <t>медные</t>
  </si>
  <si>
    <t>стальные</t>
  </si>
  <si>
    <t>кир</t>
  </si>
  <si>
    <t>кирпичные дома</t>
  </si>
  <si>
    <t>панельные дома</t>
  </si>
  <si>
    <t>кол-во зданий</t>
  </si>
  <si>
    <t>Кол-во светильников дворового освещения, шт.</t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</si>
  <si>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</rPr>
      <t>2</t>
    </r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</si>
  <si>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</si>
  <si>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</si>
  <si>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</si>
  <si>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</si>
  <si>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 xml:space="preserve">Хантайская Набережная 1        </t>
  </si>
  <si>
    <t xml:space="preserve">Хантайская Набережная 2       </t>
  </si>
  <si>
    <t xml:space="preserve">Хантайская Набережная 3    </t>
  </si>
  <si>
    <t xml:space="preserve">Хантайская Набережная 4   </t>
  </si>
  <si>
    <t>Хантайская Набережная 5</t>
  </si>
  <si>
    <t>Хантайская Набережная 6</t>
  </si>
  <si>
    <t>114-71-1</t>
  </si>
  <si>
    <t>количество квартир</t>
  </si>
  <si>
    <t>1-ком.</t>
  </si>
  <si>
    <t>2-ком.</t>
  </si>
  <si>
    <t>3-ком.</t>
  </si>
  <si>
    <t>4-ком.</t>
  </si>
  <si>
    <t>5-ком.</t>
  </si>
  <si>
    <t>общая</t>
  </si>
  <si>
    <t>Подразделение</t>
  </si>
  <si>
    <t>Год ввода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</si>
  <si>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</si>
  <si>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</si>
  <si>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</si>
  <si>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</si>
  <si>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</si>
  <si>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</si>
  <si>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</si>
  <si>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</si>
  <si>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</si>
  <si>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ЖИЛЫЕ ПОМЕЩЕНИЯ</t>
  </si>
  <si>
    <t>ВСЕГО</t>
  </si>
  <si>
    <t>ЧАСТНАЯ СОБСТВЕННОСТЬ</t>
  </si>
  <si>
    <t>МУНИЦИПАЛЬНАЯ СОБСТВЕННОСТЬ</t>
  </si>
  <si>
    <t>площадь, кв.м</t>
  </si>
  <si>
    <t>НЕЖИЛЫЕ ПОМЕЩЕНИЯ, КВ.М</t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</si>
  <si>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</si>
  <si>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</si>
  <si>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</si>
  <si>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</si>
  <si>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</si>
  <si>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</si>
  <si>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r>
      <t>Фасад, м</t>
    </r>
    <r>
      <rPr>
        <vertAlign val="superscript"/>
        <sz val="10"/>
        <rFont val="Times New Roman"/>
        <family val="1"/>
      </rPr>
      <t>2</t>
    </r>
  </si>
  <si>
    <r>
      <t>Газоны, м</t>
    </r>
    <r>
      <rPr>
        <vertAlign val="superscript"/>
        <sz val="10"/>
        <rFont val="Times New Roman"/>
        <family val="1"/>
      </rPr>
      <t>2</t>
    </r>
  </si>
  <si>
    <t>Вводные сети, п.м.</t>
  </si>
  <si>
    <r>
      <t>Цокольная забирка, м</t>
    </r>
    <r>
      <rPr>
        <vertAlign val="superscript"/>
        <sz val="10"/>
        <rFont val="Times New Roman"/>
        <family val="1"/>
      </rPr>
      <t>2</t>
    </r>
  </si>
  <si>
    <t>ТВС в подъезде, п.м.</t>
  </si>
  <si>
    <t>Внутриквартирные трубопроводы, п.м.</t>
  </si>
  <si>
    <t>в т.ч.</t>
  </si>
  <si>
    <t>Межпанельные стыки, п.м.</t>
  </si>
  <si>
    <t>Сваи, шт.</t>
  </si>
  <si>
    <r>
      <t>Площадь подполий, м</t>
    </r>
    <r>
      <rPr>
        <vertAlign val="superscript"/>
        <sz val="10"/>
        <rFont val="Times New Roman"/>
        <family val="1"/>
      </rPr>
      <t>2</t>
    </r>
  </si>
  <si>
    <r>
      <t>Площадь чердаков, м</t>
    </r>
    <r>
      <rPr>
        <vertAlign val="superscript"/>
        <sz val="10"/>
        <rFont val="Times New Roman"/>
        <family val="1"/>
      </rPr>
      <t>2</t>
    </r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</si>
  <si>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</si>
  <si>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</si>
  <si>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</si>
  <si>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</si>
  <si>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</si>
  <si>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</si>
  <si>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</si>
  <si>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</si>
  <si>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Строительный №</t>
  </si>
  <si>
    <r>
      <t>площадь фасада кирпичные здания, м</t>
    </r>
    <r>
      <rPr>
        <vertAlign val="superscript"/>
        <sz val="10"/>
        <rFont val="Times New Roman"/>
        <family val="1"/>
      </rPr>
      <t>2</t>
    </r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</si>
  <si>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</si>
  <si>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t>Кабельные линии ТП-ВРУ, п.м.</t>
  </si>
  <si>
    <t>Инвентарный №</t>
  </si>
  <si>
    <t>Балансовая стоимость, тыс.руб.</t>
  </si>
  <si>
    <t>Сумма износа, тыс.руб.</t>
  </si>
  <si>
    <t>Остаточная стоимость, тыс.руб.</t>
  </si>
  <si>
    <t>% износа</t>
  </si>
  <si>
    <t>015102650</t>
  </si>
  <si>
    <t>015102660</t>
  </si>
  <si>
    <t>015102640</t>
  </si>
  <si>
    <t>015102630</t>
  </si>
  <si>
    <t>015272500</t>
  </si>
  <si>
    <t>015102620</t>
  </si>
  <si>
    <t>смешанные дома</t>
  </si>
  <si>
    <t>Итого:</t>
  </si>
  <si>
    <t>ИТОГО</t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</si>
  <si>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</si>
  <si>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</si>
  <si>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кол-во МКД, ед.</t>
  </si>
  <si>
    <t>длина трубопроводов, п.м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</si>
  <si>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</si>
  <si>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t>ПЛОЩАДЬ ВСЕГО ПО ДОМУ (ЖИЛАЯ+ НЕЖИЛАЯ), КВ.М</t>
  </si>
  <si>
    <t>под аренду</t>
  </si>
  <si>
    <t>в том числе</t>
  </si>
  <si>
    <t>кап.р., реконструкция</t>
  </si>
  <si>
    <t>ГОСУДАРСТВЕННАЯ СОБСТВЕННОСТЬ</t>
  </si>
  <si>
    <t>ВСЕГО (муниц.+ частная+гос.)</t>
  </si>
  <si>
    <t>лицевых счетов, ед.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</si>
  <si>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</si>
  <si>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</si>
  <si>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</si>
  <si>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</si>
  <si>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Всего:</t>
  </si>
  <si>
    <t>из них:</t>
  </si>
  <si>
    <t>оборудованные индивидуальными приборами учета:</t>
  </si>
  <si>
    <t>техническая возможность установки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</si>
  <si>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</si>
  <si>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</si>
  <si>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</si>
  <si>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</si>
  <si>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</si>
  <si>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</si>
  <si>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</si>
  <si>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</si>
  <si>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</si>
  <si>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</si>
  <si>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</si>
  <si>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</si>
  <si>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>Серия МКД</t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</si>
  <si>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</si>
  <si>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t>по электроэнергии</t>
  </si>
  <si>
    <t>по ХВС, ГВС, отведению сточных вод</t>
  </si>
  <si>
    <t>ПОМЕЩЕНИЯ, ВХОДЯЩИЕ В СОСТАВ ОБЩЕГО ИМУЩЕСТВА МКД, КВ.М</t>
  </si>
  <si>
    <t>лестницы, межквартирные лестничные площадки</t>
  </si>
  <si>
    <t>общие коридоры ДГТ и общежитий (включая межквартирные холлы)</t>
  </si>
  <si>
    <t>лифты, лифтовые, лифтовые шахты</t>
  </si>
  <si>
    <t>колясочные, консъержные и т.п.</t>
  </si>
  <si>
    <t>чердаки (включая технический чердак)</t>
  </si>
  <si>
    <t>технические этажи</t>
  </si>
  <si>
    <t>подвал (техническое подполье, цокольный этаж)</t>
  </si>
  <si>
    <t>теплоцентры, бойлерные и т.п.</t>
  </si>
  <si>
    <t>данные по состоянию на 01.01.2017</t>
  </si>
  <si>
    <t>в части жилых помещений</t>
  </si>
  <si>
    <t>всего по МКД</t>
  </si>
  <si>
    <t>площадь всего в МКД, кв.м</t>
  </si>
  <si>
    <t>площадь всех жилых помещений в МКД, кв.м</t>
  </si>
  <si>
    <t>доля муниципального образования
в праве общей собственности на общее имущество в МКД более 50%</t>
  </si>
  <si>
    <r>
      <t xml:space="preserve">физический износ, % </t>
    </r>
    <r>
      <rPr>
        <sz val="10"/>
        <rFont val="Times New Roman"/>
        <family val="1"/>
        <charset val="204"/>
      </rPr>
      <t>(по данным осмотра осень 2020г.)</t>
    </r>
  </si>
  <si>
    <t>Характеристика жилищного фонда, обслуживаемого ООО "Заполярный жилищный трест" (пос. Снежногорск), по состоянию на 01.01.2021 (проживающие, лиц.сч.по состоянию на 01.01.2021)</t>
  </si>
  <si>
    <r>
      <t>иные помещения</t>
    </r>
    <r>
      <rPr>
        <sz val="10"/>
        <rFont val="Times New Roman"/>
        <family val="1"/>
        <charset val="204"/>
      </rPr>
      <t xml:space="preserve"> (мусоросборники)</t>
    </r>
  </si>
  <si>
    <r>
      <t xml:space="preserve">доля в площади муниципальных </t>
    </r>
    <r>
      <rPr>
        <b/>
        <i/>
        <u/>
        <sz val="10"/>
        <rFont val="Times New Roman"/>
        <family val="1"/>
        <charset val="204"/>
      </rPr>
      <t>жил.помещ.</t>
    </r>
    <r>
      <rPr>
        <i/>
        <sz val="10"/>
        <rFont val="Times New Roman"/>
        <family val="1"/>
        <charset val="204"/>
      </rPr>
      <t xml:space="preserve"> в МКД, %</t>
    </r>
  </si>
  <si>
    <r>
      <t xml:space="preserve">доля в площади муниципальных </t>
    </r>
    <r>
      <rPr>
        <b/>
        <i/>
        <u/>
        <sz val="10"/>
        <rFont val="Times New Roman"/>
        <family val="1"/>
        <charset val="204"/>
      </rPr>
      <t>жил. и нежил. помещ.</t>
    </r>
    <r>
      <rPr>
        <i/>
        <sz val="10"/>
        <rFont val="Times New Roman"/>
        <family val="1"/>
        <charset val="204"/>
      </rPr>
      <t xml:space="preserve"> в МКД, %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</si>
</sst>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#,##0.0"/>
    <numFmt numFmtId="167" formatCode="0.0"/>
  </numFmts>
  <fonts count="21">
    <font>
      <sz val="10"/>
      <name val="Arial"/>
    </font>
    <font>
      <sz val="10"/>
      <name val="Arial Cy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173">
    <xf numFmtId="0" fontId="0" fillId="0" borderId="0" xfId="0"/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>
      <alignment horizontal="centerContinuous" vertical="center"/>
    </xf>
    <xf numFmtId="165" fontId="4" fillId="0" borderId="0" xfId="3" applyNumberFormat="1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vertical="center"/>
    </xf>
    <xf numFmtId="165" fontId="4" fillId="0" borderId="2" xfId="3" applyNumberFormat="1" applyFont="1" applyFill="1" applyBorder="1" applyAlignment="1" applyProtection="1">
      <alignment horizontal="right" vertical="center"/>
      <protection locked="0"/>
    </xf>
    <xf numFmtId="165" fontId="4" fillId="0" borderId="0" xfId="3" applyNumberFormat="1" applyFont="1" applyFill="1" applyAlignment="1">
      <alignment vertical="center"/>
    </xf>
    <xf numFmtId="0" fontId="4" fillId="0" borderId="0" xfId="2" applyFont="1" applyFill="1" applyAlignment="1" applyProtection="1">
      <alignment horizontal="left" vertic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165" fontId="4" fillId="0" borderId="0" xfId="3" applyNumberFormat="1" applyFont="1" applyFill="1" applyAlignment="1" applyProtection="1">
      <alignment vertical="center"/>
      <protection locked="0"/>
    </xf>
    <xf numFmtId="165" fontId="4" fillId="0" borderId="0" xfId="2" applyNumberFormat="1" applyFont="1" applyFill="1" applyAlignment="1">
      <alignment vertical="center"/>
    </xf>
    <xf numFmtId="0" fontId="4" fillId="0" borderId="0" xfId="2" applyFont="1" applyFill="1" applyBorder="1" applyAlignment="1" applyProtection="1">
      <alignment horizontal="centerContinuous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3" fontId="4" fillId="0" borderId="2" xfId="3" applyNumberFormat="1" applyFont="1" applyFill="1" applyBorder="1" applyAlignment="1">
      <alignment horizontal="right" vertical="center"/>
    </xf>
    <xf numFmtId="3" fontId="4" fillId="0" borderId="2" xfId="3" quotePrefix="1" applyNumberFormat="1" applyFont="1" applyFill="1" applyBorder="1" applyAlignment="1">
      <alignment horizontal="right" vertical="center"/>
    </xf>
    <xf numFmtId="3" fontId="4" fillId="0" borderId="2" xfId="3" applyNumberFormat="1" applyFont="1" applyFill="1" applyBorder="1" applyAlignment="1" applyProtection="1">
      <alignment horizontal="right" vertical="center"/>
      <protection locked="0"/>
    </xf>
    <xf numFmtId="3" fontId="4" fillId="0" borderId="2" xfId="2" applyNumberFormat="1" applyFont="1" applyFill="1" applyBorder="1" applyAlignment="1">
      <alignment horizontal="right" vertical="center"/>
    </xf>
    <xf numFmtId="0" fontId="4" fillId="0" borderId="2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horizontal="center" vertical="center"/>
    </xf>
    <xf numFmtId="0" fontId="4" fillId="0" borderId="0" xfId="2" applyNumberFormat="1" applyFont="1" applyFill="1" applyAlignment="1" applyProtection="1">
      <alignment horizontal="left" vertical="center"/>
      <protection locked="0"/>
    </xf>
    <xf numFmtId="0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3" applyNumberFormat="1" applyFont="1" applyFill="1" applyAlignment="1" applyProtection="1">
      <alignment vertical="center"/>
      <protection locked="0"/>
    </xf>
    <xf numFmtId="0" fontId="4" fillId="0" borderId="0" xfId="3" applyNumberFormat="1" applyFont="1" applyFill="1" applyAlignment="1">
      <alignment vertical="center"/>
    </xf>
    <xf numFmtId="3" fontId="4" fillId="0" borderId="2" xfId="3" quotePrefix="1" applyNumberFormat="1" applyFont="1" applyFill="1" applyBorder="1" applyAlignment="1" applyProtection="1">
      <alignment horizontal="right" vertical="center"/>
      <protection locked="0"/>
    </xf>
    <xf numFmtId="165" fontId="4" fillId="0" borderId="2" xfId="3" applyNumberFormat="1" applyFont="1" applyFill="1" applyBorder="1" applyAlignment="1">
      <alignment horizontal="right" vertical="center"/>
    </xf>
    <xf numFmtId="0" fontId="4" fillId="0" borderId="2" xfId="3" applyNumberFormat="1" applyFont="1" applyFill="1" applyBorder="1" applyAlignment="1">
      <alignment horizontal="right" vertical="center"/>
    </xf>
    <xf numFmtId="0" fontId="4" fillId="0" borderId="2" xfId="3" applyNumberFormat="1" applyFont="1" applyFill="1" applyBorder="1" applyAlignment="1" applyProtection="1">
      <alignment horizontal="right" vertical="center"/>
      <protection locked="0"/>
    </xf>
    <xf numFmtId="0" fontId="4" fillId="0" borderId="1" xfId="3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4" fillId="0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vertical="center"/>
    </xf>
    <xf numFmtId="0" fontId="10" fillId="0" borderId="0" xfId="2" applyFont="1" applyFill="1" applyAlignment="1" applyProtection="1">
      <alignment horizontal="left" vertical="center"/>
      <protection locked="0"/>
    </xf>
    <xf numFmtId="166" fontId="4" fillId="0" borderId="2" xfId="3" applyNumberFormat="1" applyFont="1" applyFill="1" applyBorder="1" applyAlignment="1" applyProtection="1">
      <alignment horizontal="right" vertical="center"/>
      <protection locked="0"/>
    </xf>
    <xf numFmtId="166" fontId="4" fillId="0" borderId="2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Alignment="1">
      <alignment vertical="center"/>
    </xf>
    <xf numFmtId="3" fontId="6" fillId="0" borderId="2" xfId="6" applyNumberFormat="1" applyFont="1" applyFill="1" applyBorder="1" applyAlignment="1">
      <alignment horizontal="right" vertical="center"/>
    </xf>
    <xf numFmtId="3" fontId="6" fillId="0" borderId="2" xfId="6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0" xfId="3" applyNumberFormat="1" applyFont="1" applyFill="1" applyBorder="1" applyAlignment="1" applyProtection="1">
      <alignment vertical="center"/>
      <protection locked="0"/>
    </xf>
    <xf numFmtId="166" fontId="4" fillId="0" borderId="0" xfId="3" applyNumberFormat="1" applyFont="1" applyFill="1" applyBorder="1" applyAlignment="1" applyProtection="1">
      <alignment horizontal="right" vertical="center"/>
      <protection locked="0"/>
    </xf>
    <xf numFmtId="166" fontId="4" fillId="0" borderId="0" xfId="3" applyNumberFormat="1" applyFont="1" applyFill="1" applyBorder="1" applyAlignment="1" applyProtection="1">
      <alignment vertical="center"/>
      <protection locked="0"/>
    </xf>
    <xf numFmtId="167" fontId="4" fillId="0" borderId="0" xfId="2" applyNumberFormat="1" applyFont="1" applyFill="1" applyBorder="1" applyAlignment="1">
      <alignment vertical="center"/>
    </xf>
    <xf numFmtId="167" fontId="4" fillId="0" borderId="0" xfId="2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166" fontId="4" fillId="0" borderId="0" xfId="2" applyNumberFormat="1" applyFont="1" applyFill="1" applyAlignment="1">
      <alignment vertical="center"/>
    </xf>
    <xf numFmtId="166" fontId="3" fillId="0" borderId="0" xfId="2" applyNumberFormat="1" applyFont="1" applyFill="1" applyAlignment="1">
      <alignment vertical="center"/>
    </xf>
    <xf numFmtId="167" fontId="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vertical="center"/>
    </xf>
    <xf numFmtId="4" fontId="4" fillId="0" borderId="2" xfId="3" applyNumberFormat="1" applyFont="1" applyFill="1" applyBorder="1" applyAlignment="1" applyProtection="1">
      <alignment horizontal="right" vertical="center"/>
      <protection locked="0"/>
    </xf>
    <xf numFmtId="0" fontId="6" fillId="0" borderId="2" xfId="2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0" fontId="15" fillId="0" borderId="2" xfId="2" applyFont="1" applyFill="1" applyBorder="1" applyAlignment="1">
      <alignment horizontal="center" vertical="center"/>
    </xf>
    <xf numFmtId="166" fontId="4" fillId="0" borderId="0" xfId="2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65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textRotation="90"/>
    </xf>
    <xf numFmtId="0" fontId="6" fillId="0" borderId="3" xfId="0" applyNumberFormat="1" applyFont="1" applyFill="1" applyBorder="1" applyAlignment="1">
      <alignment horizontal="center" vertical="center" textRotation="90"/>
    </xf>
    <xf numFmtId="0" fontId="6" fillId="0" borderId="4" xfId="0" applyNumberFormat="1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3" xfId="0" applyNumberFormat="1" applyFont="1" applyFill="1" applyBorder="1" applyAlignment="1">
      <alignment horizontal="center" vertical="center" textRotation="90" wrapText="1"/>
    </xf>
    <xf numFmtId="0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textRotation="90"/>
    </xf>
    <xf numFmtId="0" fontId="4" fillId="0" borderId="4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165" fontId="4" fillId="0" borderId="5" xfId="4" applyNumberFormat="1" applyFont="1" applyFill="1" applyBorder="1" applyAlignment="1" applyProtection="1">
      <alignment horizontal="center" vertical="center" wrapText="1"/>
      <protection locked="0"/>
    </xf>
    <xf numFmtId="165" fontId="4" fillId="0" borderId="7" xfId="4" applyNumberFormat="1" applyFont="1" applyFill="1" applyBorder="1" applyAlignment="1" applyProtection="1">
      <alignment horizontal="center" vertical="center" wrapText="1"/>
      <protection locked="0"/>
    </xf>
    <xf numFmtId="165" fontId="4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65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6" fillId="0" borderId="6" xfId="4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textRotation="90" wrapText="1"/>
    </xf>
    <xf numFmtId="0" fontId="6" fillId="0" borderId="3" xfId="5" applyFont="1" applyFill="1" applyBorder="1" applyAlignment="1">
      <alignment horizontal="center" vertical="center" textRotation="90" wrapText="1"/>
    </xf>
    <xf numFmtId="0" fontId="6" fillId="0" borderId="4" xfId="5" applyFont="1" applyFill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textRotation="90" wrapText="1"/>
    </xf>
    <xf numFmtId="0" fontId="3" fillId="0" borderId="3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textRotation="90" wrapText="1"/>
    </xf>
    <xf numFmtId="0" fontId="3" fillId="0" borderId="0" xfId="2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 wrapText="1"/>
    </xf>
    <xf numFmtId="0" fontId="4" fillId="0" borderId="2" xfId="6" applyNumberFormat="1" applyFont="1" applyFill="1" applyBorder="1" applyAlignment="1">
      <alignment horizontal="right" vertical="center"/>
    </xf>
    <xf numFmtId="167" fontId="14" fillId="0" borderId="5" xfId="0" applyNumberFormat="1" applyFont="1" applyFill="1" applyBorder="1" applyAlignment="1">
      <alignment vertical="center"/>
    </xf>
    <xf numFmtId="0" fontId="6" fillId="0" borderId="2" xfId="6" applyNumberFormat="1" applyFont="1" applyFill="1" applyBorder="1" applyAlignment="1">
      <alignment horizontal="right" vertical="center"/>
    </xf>
    <xf numFmtId="49" fontId="6" fillId="0" borderId="2" xfId="3" applyNumberFormat="1" applyFont="1" applyFill="1" applyBorder="1" applyAlignment="1">
      <alignment horizontal="right" vertical="center"/>
    </xf>
    <xf numFmtId="3" fontId="6" fillId="0" borderId="2" xfId="3" applyNumberFormat="1" applyFont="1" applyFill="1" applyBorder="1" applyAlignment="1" applyProtection="1">
      <alignment horizontal="right" vertical="center"/>
      <protection locked="0"/>
    </xf>
    <xf numFmtId="165" fontId="3" fillId="0" borderId="2" xfId="3" applyNumberFormat="1" applyFont="1" applyFill="1" applyBorder="1" applyAlignment="1">
      <alignment vertical="center"/>
    </xf>
    <xf numFmtId="165" fontId="3" fillId="0" borderId="2" xfId="3" applyNumberFormat="1" applyFont="1" applyFill="1" applyBorder="1" applyAlignment="1" applyProtection="1">
      <alignment horizontal="center" vertical="center"/>
      <protection locked="0"/>
    </xf>
    <xf numFmtId="0" fontId="3" fillId="0" borderId="2" xfId="3" applyNumberFormat="1" applyFont="1" applyFill="1" applyBorder="1" applyAlignment="1" applyProtection="1">
      <alignment horizontal="left" vertical="center" wrapText="1"/>
      <protection locked="0"/>
    </xf>
    <xf numFmtId="165" fontId="3" fillId="0" borderId="2" xfId="3" applyNumberFormat="1" applyFont="1" applyFill="1" applyBorder="1" applyAlignment="1">
      <alignment horizontal="right" vertical="center"/>
    </xf>
    <xf numFmtId="165" fontId="3" fillId="0" borderId="2" xfId="3" applyNumberFormat="1" applyFont="1" applyFill="1" applyBorder="1" applyAlignment="1" applyProtection="1">
      <alignment horizontal="right" vertical="center"/>
      <protection locked="0"/>
    </xf>
    <xf numFmtId="3" fontId="3" fillId="0" borderId="2" xfId="3" applyNumberFormat="1" applyFont="1" applyFill="1" applyBorder="1" applyAlignment="1">
      <alignment horizontal="right" vertical="center"/>
    </xf>
    <xf numFmtId="166" fontId="3" fillId="0" borderId="2" xfId="3" applyNumberFormat="1" applyFont="1" applyFill="1" applyBorder="1" applyAlignment="1">
      <alignment horizontal="right" vertical="center"/>
    </xf>
    <xf numFmtId="4" fontId="3" fillId="0" borderId="2" xfId="3" applyNumberFormat="1" applyFont="1" applyFill="1" applyBorder="1" applyAlignment="1">
      <alignment horizontal="right" vertical="center"/>
    </xf>
    <xf numFmtId="167" fontId="19" fillId="0" borderId="2" xfId="0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16" fillId="0" borderId="2" xfId="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1" fillId="0" borderId="1" xfId="6" applyNumberFormat="1" applyFont="1" applyFill="1" applyBorder="1" applyAlignment="1">
      <alignment horizontal="center" vertical="center" textRotation="90" wrapText="1"/>
    </xf>
    <xf numFmtId="0" fontId="4" fillId="0" borderId="1" xfId="5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1" fillId="0" borderId="5" xfId="6" applyNumberFormat="1" applyFont="1" applyFill="1" applyBorder="1" applyAlignment="1">
      <alignment horizontal="center" vertical="center"/>
    </xf>
    <xf numFmtId="0" fontId="11" fillId="0" borderId="7" xfId="6" applyNumberFormat="1" applyFont="1" applyFill="1" applyBorder="1" applyAlignment="1">
      <alignment horizontal="center" vertical="center"/>
    </xf>
    <xf numFmtId="0" fontId="11" fillId="0" borderId="6" xfId="6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5" xfId="4" applyNumberFormat="1" applyFont="1" applyFill="1" applyBorder="1" applyAlignment="1">
      <alignment horizontal="center" vertical="center"/>
    </xf>
    <xf numFmtId="0" fontId="4" fillId="0" borderId="6" xfId="4" applyNumberFormat="1" applyFont="1" applyFill="1" applyBorder="1" applyAlignment="1">
      <alignment horizontal="center" vertical="center"/>
    </xf>
    <xf numFmtId="0" fontId="11" fillId="0" borderId="3" xfId="6" applyNumberFormat="1" applyFont="1" applyFill="1" applyBorder="1" applyAlignment="1">
      <alignment horizontal="center" vertical="center" textRotation="90" wrapText="1"/>
    </xf>
    <xf numFmtId="0" fontId="4" fillId="0" borderId="3" xfId="5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0" fontId="6" fillId="0" borderId="3" xfId="4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NumberFormat="1" applyFont="1" applyFill="1" applyBorder="1" applyAlignment="1">
      <alignment horizontal="center" vertical="center" textRotation="90" wrapText="1"/>
    </xf>
    <xf numFmtId="0" fontId="4" fillId="0" borderId="4" xfId="5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6" fillId="0" borderId="4" xfId="4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" xfId="2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justify" vertical="center" wrapText="1"/>
    </xf>
    <xf numFmtId="3" fontId="20" fillId="0" borderId="2" xfId="3" applyNumberFormat="1" applyFont="1" applyFill="1" applyBorder="1" applyAlignment="1">
      <alignment horizontal="right" vertical="center"/>
    </xf>
    <xf numFmtId="165" fontId="20" fillId="0" borderId="2" xfId="3" applyNumberFormat="1" applyFont="1" applyFill="1" applyBorder="1" applyAlignment="1">
      <alignment horizontal="right" vertical="center"/>
    </xf>
  </cellXfs>
  <cellStyles count="7">
    <cellStyle name="Обычный" xfId="0" builtinId="0"/>
    <cellStyle name="Обычный_XGF98" xfId="5"/>
    <cellStyle name="Обычный_ДГТ-Юля" xfId="6"/>
    <cellStyle name="Обычный_хар общ ООО К-ыт" xfId="1"/>
    <cellStyle name="Обычный_хар ООО К-н 2001г" xfId="2"/>
    <cellStyle name="Финансовый" xfId="4" builtinId="3"/>
    <cellStyle name="Финансовый_хар ООО К-н 2001г" xf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203"/>
  <sheetViews>
    <sheetView tabSelected="1" zoomScale="90" zoomScaleNormal="9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ColWidth="9.109375" defaultRowHeight="13.2" outlineLevelCol="1"/>
  <cols>
    <col min="1" max="1" width="4.109375" style="1" hidden="1" customWidth="1" outlineLevel="1"/>
    <col min="2" max="2" width="3.44140625" style="2" bestFit="1" customWidth="1" collapsed="1"/>
    <col min="3" max="3" width="13" style="1" customWidth="1" collapsed="1"/>
    <col min="4" max="4" width="5.6640625" style="1" customWidth="1"/>
    <col min="5" max="5" width="4.33203125" style="2" customWidth="1" outlineLevel="1"/>
    <col min="6" max="6" width="9.33203125" style="1" customWidth="1"/>
    <col min="7" max="7" width="5" style="1" customWidth="1"/>
    <col min="8" max="8" width="4.44140625" style="2" customWidth="1"/>
    <col min="9" max="9" width="5.88671875" style="2" hidden="1" customWidth="1"/>
    <col min="10" max="10" width="7.88671875" style="1" customWidth="1" outlineLevel="1"/>
    <col min="11" max="11" width="7.6640625" style="1" customWidth="1" outlineLevel="1"/>
    <col min="12" max="12" width="6.88671875" style="1" customWidth="1" outlineLevel="1" collapsed="1"/>
    <col min="13" max="13" width="10.6640625" style="1" customWidth="1" outlineLevel="1"/>
    <col min="14" max="14" width="4.88671875" style="1" customWidth="1"/>
    <col min="15" max="15" width="6.109375" style="1" customWidth="1"/>
    <col min="16" max="16" width="7.5546875" style="1" customWidth="1" outlineLevel="1"/>
    <col min="17" max="17" width="7.33203125" style="1" customWidth="1"/>
    <col min="18" max="18" width="10.33203125" style="9" customWidth="1"/>
    <col min="19" max="19" width="7.109375" style="9" customWidth="1"/>
    <col min="20" max="20" width="4.6640625" style="9" customWidth="1" outlineLevel="1"/>
    <col min="21" max="21" width="8.5546875" style="9" customWidth="1" outlineLevel="1"/>
    <col min="22" max="22" width="7.33203125" style="9" customWidth="1" outlineLevel="1"/>
    <col min="23" max="23" width="4.5546875" style="9" customWidth="1" outlineLevel="1"/>
    <col min="24" max="24" width="8.44140625" style="9" customWidth="1" outlineLevel="1"/>
    <col min="25" max="28" width="7.44140625" style="9" customWidth="1" outlineLevel="1"/>
    <col min="29" max="29" width="9" style="9" customWidth="1"/>
    <col min="30" max="30" width="7.33203125" style="9" customWidth="1"/>
    <col min="31" max="31" width="6.44140625" style="9" customWidth="1"/>
    <col min="32" max="32" width="6.88671875" style="9" customWidth="1"/>
    <col min="33" max="34" width="7.5546875" style="9" customWidth="1"/>
    <col min="35" max="35" width="10" style="9" customWidth="1"/>
    <col min="36" max="36" width="5" style="1" customWidth="1"/>
    <col min="37" max="37" width="4.6640625" style="1" customWidth="1" collapsed="1"/>
    <col min="38" max="38" width="5" style="1" customWidth="1"/>
    <col min="39" max="40" width="4.6640625" style="1" customWidth="1"/>
    <col min="41" max="41" width="6.33203125" style="1" customWidth="1"/>
    <col min="42" max="42" width="8.33203125" style="1" customWidth="1" collapsed="1"/>
    <col min="43" max="43" width="8.33203125" style="1" customWidth="1"/>
    <col min="44" max="44" width="5.33203125" style="1" customWidth="1"/>
    <col min="45" max="45" width="5.33203125" style="2" customWidth="1"/>
    <col min="46" max="46" width="6" style="1" customWidth="1"/>
    <col min="47" max="47" width="8" style="1" customWidth="1"/>
    <col min="48" max="48" width="7.109375" style="1" customWidth="1"/>
    <col min="49" max="49" width="8" style="1" customWidth="1"/>
    <col min="50" max="50" width="5.33203125" style="1" customWidth="1"/>
    <col min="51" max="51" width="6.44140625" style="1" customWidth="1"/>
    <col min="52" max="52" width="6.5546875" style="1" customWidth="1"/>
    <col min="53" max="53" width="7.33203125" style="1" customWidth="1"/>
    <col min="54" max="54" width="6.88671875" style="1" customWidth="1"/>
    <col min="55" max="55" width="7.33203125" style="1" customWidth="1"/>
    <col min="56" max="56" width="6.88671875" style="1" customWidth="1"/>
    <col min="57" max="57" width="7.33203125" style="1" customWidth="1"/>
    <col min="58" max="58" width="8.109375" style="1" customWidth="1"/>
    <col min="59" max="59" width="8" style="1" customWidth="1"/>
    <col min="60" max="60" width="9.88671875" style="1" customWidth="1"/>
    <col min="61" max="61" width="7.33203125" style="1" customWidth="1"/>
    <col min="62" max="62" width="4.6640625" style="122" customWidth="1"/>
    <col min="63" max="64" width="9.109375" style="122" customWidth="1"/>
    <col min="65" max="65" width="5.5546875" style="122" customWidth="1"/>
    <col min="66" max="67" width="9.109375" style="122" customWidth="1"/>
    <col min="68" max="68" width="5.5546875" style="122" customWidth="1"/>
    <col min="69" max="74" width="9.109375" style="122" customWidth="1"/>
    <col min="75" max="75" width="5" style="122" customWidth="1"/>
    <col min="76" max="76" width="9.109375" style="122" customWidth="1"/>
    <col min="77" max="78" width="13.6640625" style="122" customWidth="1"/>
    <col min="79" max="79" width="9" style="122" customWidth="1"/>
    <col min="80" max="80" width="9.109375" style="122" customWidth="1"/>
    <col min="81" max="86" width="8.5546875" style="7" customWidth="1"/>
    <col min="87" max="87" width="9.88671875" style="7" customWidth="1"/>
    <col min="88" max="88" width="8.33203125" style="7" customWidth="1"/>
    <col min="89" max="89" width="9.44140625" style="7" customWidth="1"/>
    <col min="90" max="90" width="11.5546875" style="55" customWidth="1"/>
    <col min="91" max="93" width="11" style="55" customWidth="1"/>
    <col min="94" max="121" width="6.6640625" style="55" customWidth="1"/>
    <col min="122" max="124" width="10.33203125" style="55" customWidth="1" outlineLevel="1"/>
    <col min="125" max="125" width="11" style="55" customWidth="1" outlineLevel="1"/>
    <col min="126" max="127" width="10.33203125" style="55" customWidth="1" outlineLevel="1"/>
    <col min="128" max="128" width="11" style="55" customWidth="1" outlineLevel="1"/>
    <col min="129" max="129" width="11.109375" style="55" customWidth="1" outlineLevel="1"/>
    <col min="130" max="131" width="10.33203125" style="55" customWidth="1" outlineLevel="1"/>
    <col min="132" max="132" width="5.44140625" style="2" customWidth="1" outlineLevel="1"/>
    <col min="133" max="133" width="7.5546875" style="1" customWidth="1" outlineLevel="1"/>
    <col min="134" max="134" width="11.33203125" style="1" customWidth="1" outlineLevel="1"/>
    <col min="135" max="135" width="10.44140625" style="9" customWidth="1" outlineLevel="1"/>
    <col min="136" max="137" width="10" style="9" customWidth="1" outlineLevel="1"/>
    <col min="138" max="138" width="7.5546875" style="9" customWidth="1" outlineLevel="1"/>
    <col min="139" max="143" width="4.6640625" style="1" customWidth="1" outlineLevel="1"/>
    <col min="144" max="144" width="5.88671875" style="1" customWidth="1" outlineLevel="1"/>
    <col min="145" max="145" width="9.109375" style="1" customWidth="1"/>
    <col min="146" max="16384" width="9.109375" style="1"/>
  </cols>
  <sheetData>
    <row r="1" spans="1:144" ht="17.399999999999999">
      <c r="C1" s="37" t="s">
        <v>148</v>
      </c>
      <c r="D1" s="3"/>
      <c r="E1" s="32"/>
      <c r="F1" s="14"/>
      <c r="G1" s="5"/>
      <c r="H1" s="4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21"/>
      <c r="AJ1" s="5"/>
      <c r="AK1" s="5"/>
      <c r="AL1" s="5"/>
      <c r="AM1" s="5"/>
      <c r="AN1" s="5"/>
      <c r="CP1" s="142" t="s">
        <v>141</v>
      </c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ED1" s="5"/>
      <c r="EE1" s="6"/>
      <c r="EF1" s="6"/>
      <c r="EG1" s="6"/>
      <c r="EH1" s="6"/>
    </row>
    <row r="2" spans="1:144" ht="30" customHeight="1">
      <c r="A2" s="67" t="s">
        <v>36</v>
      </c>
      <c r="B2" s="71" t="s">
        <v>0</v>
      </c>
      <c r="C2" s="74" t="s">
        <v>4</v>
      </c>
      <c r="D2" s="70" t="s">
        <v>37</v>
      </c>
      <c r="E2" s="70"/>
      <c r="F2" s="70" t="s">
        <v>128</v>
      </c>
      <c r="G2" s="70" t="s">
        <v>98</v>
      </c>
      <c r="H2" s="75" t="s">
        <v>38</v>
      </c>
      <c r="I2" s="75" t="s">
        <v>39</v>
      </c>
      <c r="J2" s="70" t="s">
        <v>40</v>
      </c>
      <c r="K2" s="70" t="s">
        <v>41</v>
      </c>
      <c r="L2" s="74" t="s">
        <v>2</v>
      </c>
      <c r="M2" s="74"/>
      <c r="N2" s="74" t="s">
        <v>3</v>
      </c>
      <c r="O2" s="74"/>
      <c r="P2" s="74"/>
      <c r="Q2" s="74"/>
      <c r="R2" s="98" t="s">
        <v>47</v>
      </c>
      <c r="S2" s="99"/>
      <c r="T2" s="99"/>
      <c r="U2" s="99"/>
      <c r="V2" s="99"/>
      <c r="W2" s="99"/>
      <c r="X2" s="99"/>
      <c r="Y2" s="99"/>
      <c r="Z2" s="99"/>
      <c r="AA2" s="99"/>
      <c r="AB2" s="100"/>
      <c r="AC2" s="104" t="s">
        <v>52</v>
      </c>
      <c r="AD2" s="105"/>
      <c r="AE2" s="105"/>
      <c r="AF2" s="105"/>
      <c r="AG2" s="105"/>
      <c r="AH2" s="106"/>
      <c r="AI2" s="74" t="s">
        <v>101</v>
      </c>
      <c r="AJ2" s="107" t="s">
        <v>53</v>
      </c>
      <c r="AK2" s="107" t="s">
        <v>54</v>
      </c>
      <c r="AL2" s="107" t="s">
        <v>55</v>
      </c>
      <c r="AM2" s="107" t="s">
        <v>56</v>
      </c>
      <c r="AN2" s="107" t="s">
        <v>57</v>
      </c>
      <c r="AO2" s="107" t="s">
        <v>58</v>
      </c>
      <c r="AP2" s="91" t="s">
        <v>59</v>
      </c>
      <c r="AQ2" s="91" t="s">
        <v>60</v>
      </c>
      <c r="AR2" s="91" t="s">
        <v>61</v>
      </c>
      <c r="AS2" s="91" t="s">
        <v>62</v>
      </c>
      <c r="AT2" s="91" t="s">
        <v>63</v>
      </c>
      <c r="AU2" s="76" t="s">
        <v>64</v>
      </c>
      <c r="AV2" s="76"/>
      <c r="AW2" s="76"/>
      <c r="AX2" s="91" t="s">
        <v>66</v>
      </c>
      <c r="AY2" s="91" t="s">
        <v>67</v>
      </c>
      <c r="AZ2" s="91" t="s">
        <v>68</v>
      </c>
      <c r="BA2" s="91" t="s">
        <v>69</v>
      </c>
      <c r="BB2" s="91" t="s">
        <v>70</v>
      </c>
      <c r="BC2" s="91" t="s">
        <v>71</v>
      </c>
      <c r="BD2" s="91" t="s">
        <v>72</v>
      </c>
      <c r="BE2" s="91" t="s">
        <v>73</v>
      </c>
      <c r="BF2" s="91" t="s">
        <v>74</v>
      </c>
      <c r="BG2" s="76" t="s">
        <v>75</v>
      </c>
      <c r="BH2" s="76"/>
      <c r="BI2" s="76"/>
      <c r="BJ2" s="143" t="s">
        <v>13</v>
      </c>
      <c r="BK2" s="143"/>
      <c r="BL2" s="143"/>
      <c r="BM2" s="143" t="s">
        <v>14</v>
      </c>
      <c r="BN2" s="143"/>
      <c r="BO2" s="143"/>
      <c r="BP2" s="143" t="s">
        <v>93</v>
      </c>
      <c r="BQ2" s="143"/>
      <c r="BR2" s="143"/>
      <c r="BS2" s="102" t="s">
        <v>16</v>
      </c>
      <c r="BT2" s="102"/>
      <c r="BU2" s="80" t="s">
        <v>17</v>
      </c>
      <c r="BV2" s="80" t="s">
        <v>18</v>
      </c>
      <c r="BW2" s="80" t="s">
        <v>19</v>
      </c>
      <c r="BX2" s="83" t="s">
        <v>79</v>
      </c>
      <c r="BY2" s="112" t="s">
        <v>129</v>
      </c>
      <c r="BZ2" s="113"/>
      <c r="CA2" s="144" t="s">
        <v>100</v>
      </c>
      <c r="CB2" s="145" t="s">
        <v>80</v>
      </c>
      <c r="CC2" s="76" t="s">
        <v>96</v>
      </c>
      <c r="CD2" s="76"/>
      <c r="CE2" s="76" t="s">
        <v>97</v>
      </c>
      <c r="CF2" s="76"/>
      <c r="CG2" s="76" t="s">
        <v>48</v>
      </c>
      <c r="CH2" s="76"/>
      <c r="CI2" s="118" t="s">
        <v>147</v>
      </c>
      <c r="CJ2" s="146" t="s">
        <v>146</v>
      </c>
      <c r="CK2" s="147"/>
      <c r="CL2" s="147"/>
      <c r="CM2" s="147"/>
      <c r="CN2" s="147"/>
      <c r="CO2" s="148"/>
      <c r="CP2" s="74" t="s">
        <v>108</v>
      </c>
      <c r="CQ2" s="74"/>
      <c r="CR2" s="74"/>
      <c r="CS2" s="74"/>
      <c r="CT2" s="74" t="s">
        <v>109</v>
      </c>
      <c r="CU2" s="74"/>
      <c r="CV2" s="74"/>
      <c r="CW2" s="74"/>
      <c r="CX2" s="70" t="s">
        <v>110</v>
      </c>
      <c r="CY2" s="149" t="s">
        <v>111</v>
      </c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50" t="s">
        <v>132</v>
      </c>
      <c r="DS2" s="151"/>
      <c r="DT2" s="151"/>
      <c r="DU2" s="151"/>
      <c r="DV2" s="151"/>
      <c r="DW2" s="151"/>
      <c r="DX2" s="151"/>
      <c r="DY2" s="151"/>
      <c r="DZ2" s="151"/>
      <c r="EA2" s="152"/>
      <c r="EB2" s="78" t="s">
        <v>78</v>
      </c>
      <c r="EC2" s="78" t="s">
        <v>81</v>
      </c>
      <c r="ED2" s="80" t="s">
        <v>82</v>
      </c>
      <c r="EE2" s="153" t="s">
        <v>83</v>
      </c>
      <c r="EF2" s="153" t="s">
        <v>84</v>
      </c>
      <c r="EG2" s="153" t="s">
        <v>85</v>
      </c>
      <c r="EH2" s="153" t="s">
        <v>86</v>
      </c>
      <c r="EI2" s="77" t="s">
        <v>29</v>
      </c>
      <c r="EJ2" s="77"/>
      <c r="EK2" s="77"/>
      <c r="EL2" s="77"/>
      <c r="EM2" s="77"/>
      <c r="EN2" s="77"/>
    </row>
    <row r="3" spans="1:144" ht="29.25" customHeight="1">
      <c r="A3" s="68"/>
      <c r="B3" s="72"/>
      <c r="C3" s="74"/>
      <c r="D3" s="70"/>
      <c r="E3" s="70"/>
      <c r="F3" s="70"/>
      <c r="G3" s="70"/>
      <c r="H3" s="75"/>
      <c r="I3" s="75"/>
      <c r="J3" s="70"/>
      <c r="K3" s="70"/>
      <c r="L3" s="70" t="s">
        <v>42</v>
      </c>
      <c r="M3" s="70" t="s">
        <v>43</v>
      </c>
      <c r="N3" s="70" t="s">
        <v>44</v>
      </c>
      <c r="O3" s="70" t="s">
        <v>45</v>
      </c>
      <c r="P3" s="70" t="s">
        <v>107</v>
      </c>
      <c r="Q3" s="70" t="s">
        <v>46</v>
      </c>
      <c r="R3" s="154" t="s">
        <v>48</v>
      </c>
      <c r="S3" s="155"/>
      <c r="T3" s="76" t="s">
        <v>49</v>
      </c>
      <c r="U3" s="76"/>
      <c r="V3" s="76"/>
      <c r="W3" s="76" t="s">
        <v>50</v>
      </c>
      <c r="X3" s="76"/>
      <c r="Y3" s="76"/>
      <c r="Z3" s="76" t="s">
        <v>105</v>
      </c>
      <c r="AA3" s="76"/>
      <c r="AB3" s="76"/>
      <c r="AC3" s="76" t="s">
        <v>106</v>
      </c>
      <c r="AD3" s="101" t="s">
        <v>50</v>
      </c>
      <c r="AE3" s="101"/>
      <c r="AF3" s="101"/>
      <c r="AG3" s="102" t="s">
        <v>49</v>
      </c>
      <c r="AH3" s="102" t="s">
        <v>105</v>
      </c>
      <c r="AI3" s="74"/>
      <c r="AJ3" s="108"/>
      <c r="AK3" s="108"/>
      <c r="AL3" s="108"/>
      <c r="AM3" s="108"/>
      <c r="AN3" s="108"/>
      <c r="AO3" s="108"/>
      <c r="AP3" s="92"/>
      <c r="AQ3" s="92"/>
      <c r="AR3" s="92"/>
      <c r="AS3" s="92"/>
      <c r="AT3" s="92"/>
      <c r="AU3" s="84" t="s">
        <v>1</v>
      </c>
      <c r="AV3" s="87" t="s">
        <v>65</v>
      </c>
      <c r="AW3" s="88"/>
      <c r="AX3" s="92"/>
      <c r="AY3" s="92"/>
      <c r="AZ3" s="92"/>
      <c r="BA3" s="92"/>
      <c r="BB3" s="92"/>
      <c r="BC3" s="92"/>
      <c r="BD3" s="92"/>
      <c r="BE3" s="92"/>
      <c r="BF3" s="92"/>
      <c r="BG3" s="76"/>
      <c r="BH3" s="76"/>
      <c r="BI3" s="76"/>
      <c r="BJ3" s="80" t="s">
        <v>15</v>
      </c>
      <c r="BK3" s="102" t="s">
        <v>76</v>
      </c>
      <c r="BL3" s="102" t="s">
        <v>77</v>
      </c>
      <c r="BM3" s="80" t="s">
        <v>15</v>
      </c>
      <c r="BN3" s="102" t="s">
        <v>76</v>
      </c>
      <c r="BO3" s="102" t="s">
        <v>77</v>
      </c>
      <c r="BP3" s="80" t="s">
        <v>15</v>
      </c>
      <c r="BQ3" s="102" t="s">
        <v>76</v>
      </c>
      <c r="BR3" s="102" t="s">
        <v>77</v>
      </c>
      <c r="BS3" s="102"/>
      <c r="BT3" s="102"/>
      <c r="BU3" s="81"/>
      <c r="BV3" s="81"/>
      <c r="BW3" s="81"/>
      <c r="BX3" s="83"/>
      <c r="BY3" s="114"/>
      <c r="BZ3" s="115"/>
      <c r="CA3" s="156"/>
      <c r="CB3" s="157"/>
      <c r="CC3" s="76"/>
      <c r="CD3" s="76"/>
      <c r="CE3" s="76"/>
      <c r="CF3" s="76"/>
      <c r="CG3" s="76"/>
      <c r="CH3" s="76"/>
      <c r="CI3" s="119"/>
      <c r="CJ3" s="158" t="s">
        <v>142</v>
      </c>
      <c r="CK3" s="158"/>
      <c r="CL3" s="158"/>
      <c r="CM3" s="158" t="s">
        <v>143</v>
      </c>
      <c r="CN3" s="158"/>
      <c r="CO3" s="158"/>
      <c r="CP3" s="74"/>
      <c r="CQ3" s="74"/>
      <c r="CR3" s="74"/>
      <c r="CS3" s="74"/>
      <c r="CT3" s="74"/>
      <c r="CU3" s="74"/>
      <c r="CV3" s="74"/>
      <c r="CW3" s="74"/>
      <c r="CX3" s="70"/>
      <c r="CY3" s="159" t="s">
        <v>112</v>
      </c>
      <c r="CZ3" s="74" t="s">
        <v>113</v>
      </c>
      <c r="DA3" s="74"/>
      <c r="DB3" s="160" t="s">
        <v>114</v>
      </c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74" t="s">
        <v>115</v>
      </c>
      <c r="DQ3" s="74"/>
      <c r="DR3" s="161" t="s">
        <v>133</v>
      </c>
      <c r="DS3" s="161" t="s">
        <v>134</v>
      </c>
      <c r="DT3" s="161" t="s">
        <v>135</v>
      </c>
      <c r="DU3" s="161" t="s">
        <v>136</v>
      </c>
      <c r="DV3" s="161" t="s">
        <v>137</v>
      </c>
      <c r="DW3" s="161" t="s">
        <v>138</v>
      </c>
      <c r="DX3" s="161" t="s">
        <v>139</v>
      </c>
      <c r="DY3" s="161" t="s">
        <v>140</v>
      </c>
      <c r="DZ3" s="161" t="s">
        <v>149</v>
      </c>
      <c r="EA3" s="162" t="s">
        <v>95</v>
      </c>
      <c r="EB3" s="78"/>
      <c r="EC3" s="78"/>
      <c r="ED3" s="81"/>
      <c r="EE3" s="163"/>
      <c r="EF3" s="163"/>
      <c r="EG3" s="163"/>
      <c r="EH3" s="163"/>
      <c r="EI3" s="78" t="s">
        <v>30</v>
      </c>
      <c r="EJ3" s="78" t="s">
        <v>31</v>
      </c>
      <c r="EK3" s="78" t="s">
        <v>32</v>
      </c>
      <c r="EL3" s="78" t="s">
        <v>33</v>
      </c>
      <c r="EM3" s="78" t="s">
        <v>34</v>
      </c>
      <c r="EN3" s="79" t="s">
        <v>6</v>
      </c>
    </row>
    <row r="4" spans="1:144" ht="18.600000000000001" customHeight="1">
      <c r="A4" s="68"/>
      <c r="B4" s="72"/>
      <c r="C4" s="74"/>
      <c r="D4" s="70"/>
      <c r="E4" s="70"/>
      <c r="F4" s="70"/>
      <c r="G4" s="70"/>
      <c r="H4" s="75"/>
      <c r="I4" s="75"/>
      <c r="J4" s="70"/>
      <c r="K4" s="70"/>
      <c r="L4" s="70"/>
      <c r="M4" s="70"/>
      <c r="N4" s="70"/>
      <c r="O4" s="70"/>
      <c r="P4" s="70"/>
      <c r="Q4" s="70"/>
      <c r="R4" s="97" t="s">
        <v>51</v>
      </c>
      <c r="S4" s="97"/>
      <c r="T4" s="95" t="s">
        <v>44</v>
      </c>
      <c r="U4" s="97" t="s">
        <v>51</v>
      </c>
      <c r="V4" s="97"/>
      <c r="W4" s="95" t="s">
        <v>44</v>
      </c>
      <c r="X4" s="97" t="s">
        <v>51</v>
      </c>
      <c r="Y4" s="97"/>
      <c r="Z4" s="95" t="s">
        <v>44</v>
      </c>
      <c r="AA4" s="97" t="s">
        <v>51</v>
      </c>
      <c r="AB4" s="97"/>
      <c r="AC4" s="76"/>
      <c r="AD4" s="103" t="s">
        <v>48</v>
      </c>
      <c r="AE4" s="103" t="s">
        <v>103</v>
      </c>
      <c r="AF4" s="103"/>
      <c r="AG4" s="102"/>
      <c r="AH4" s="102"/>
      <c r="AI4" s="74"/>
      <c r="AJ4" s="108"/>
      <c r="AK4" s="108"/>
      <c r="AL4" s="108"/>
      <c r="AM4" s="108"/>
      <c r="AN4" s="108"/>
      <c r="AO4" s="108"/>
      <c r="AP4" s="92"/>
      <c r="AQ4" s="92"/>
      <c r="AR4" s="92"/>
      <c r="AS4" s="92"/>
      <c r="AT4" s="92"/>
      <c r="AU4" s="85"/>
      <c r="AV4" s="89" t="s">
        <v>10</v>
      </c>
      <c r="AW4" s="89" t="s">
        <v>11</v>
      </c>
      <c r="AX4" s="92"/>
      <c r="AY4" s="92"/>
      <c r="AZ4" s="92"/>
      <c r="BA4" s="92"/>
      <c r="BB4" s="92"/>
      <c r="BC4" s="92"/>
      <c r="BD4" s="92"/>
      <c r="BE4" s="92"/>
      <c r="BF4" s="92"/>
      <c r="BG4" s="94" t="s">
        <v>9</v>
      </c>
      <c r="BH4" s="94" t="s">
        <v>7</v>
      </c>
      <c r="BI4" s="94" t="s">
        <v>8</v>
      </c>
      <c r="BJ4" s="81"/>
      <c r="BK4" s="102"/>
      <c r="BL4" s="102"/>
      <c r="BM4" s="81"/>
      <c r="BN4" s="102"/>
      <c r="BO4" s="102"/>
      <c r="BP4" s="81"/>
      <c r="BQ4" s="102"/>
      <c r="BR4" s="102"/>
      <c r="BS4" s="110" t="s">
        <v>20</v>
      </c>
      <c r="BT4" s="110" t="s">
        <v>21</v>
      </c>
      <c r="BU4" s="81"/>
      <c r="BV4" s="81"/>
      <c r="BW4" s="81"/>
      <c r="BX4" s="83"/>
      <c r="BY4" s="116"/>
      <c r="BZ4" s="117"/>
      <c r="CA4" s="156"/>
      <c r="CB4" s="157"/>
      <c r="CC4" s="76"/>
      <c r="CD4" s="76"/>
      <c r="CE4" s="76"/>
      <c r="CF4" s="76"/>
      <c r="CG4" s="76"/>
      <c r="CH4" s="76"/>
      <c r="CI4" s="119"/>
      <c r="CJ4" s="158"/>
      <c r="CK4" s="158"/>
      <c r="CL4" s="158"/>
      <c r="CM4" s="158"/>
      <c r="CN4" s="158"/>
      <c r="CO4" s="158"/>
      <c r="CP4" s="95" t="s">
        <v>116</v>
      </c>
      <c r="CQ4" s="95" t="s">
        <v>117</v>
      </c>
      <c r="CR4" s="95" t="s">
        <v>118</v>
      </c>
      <c r="CS4" s="95" t="s">
        <v>119</v>
      </c>
      <c r="CT4" s="95" t="s">
        <v>116</v>
      </c>
      <c r="CU4" s="95" t="s">
        <v>117</v>
      </c>
      <c r="CV4" s="95" t="s">
        <v>118</v>
      </c>
      <c r="CW4" s="95" t="s">
        <v>119</v>
      </c>
      <c r="CX4" s="70"/>
      <c r="CY4" s="159"/>
      <c r="CZ4" s="70" t="s">
        <v>120</v>
      </c>
      <c r="DA4" s="70" t="s">
        <v>121</v>
      </c>
      <c r="DB4" s="160" t="s">
        <v>120</v>
      </c>
      <c r="DC4" s="160"/>
      <c r="DD4" s="160"/>
      <c r="DE4" s="160"/>
      <c r="DF4" s="160"/>
      <c r="DG4" s="160"/>
      <c r="DH4" s="160"/>
      <c r="DI4" s="160" t="s">
        <v>121</v>
      </c>
      <c r="DJ4" s="160"/>
      <c r="DK4" s="160"/>
      <c r="DL4" s="160"/>
      <c r="DM4" s="160"/>
      <c r="DN4" s="160"/>
      <c r="DO4" s="160"/>
      <c r="DP4" s="74"/>
      <c r="DQ4" s="74"/>
      <c r="DR4" s="161"/>
      <c r="DS4" s="161"/>
      <c r="DT4" s="161"/>
      <c r="DU4" s="161"/>
      <c r="DV4" s="161"/>
      <c r="DW4" s="161"/>
      <c r="DX4" s="161"/>
      <c r="DY4" s="161"/>
      <c r="DZ4" s="161"/>
      <c r="EA4" s="162"/>
      <c r="EB4" s="78"/>
      <c r="EC4" s="78"/>
      <c r="ED4" s="81"/>
      <c r="EE4" s="163"/>
      <c r="EF4" s="163"/>
      <c r="EG4" s="163"/>
      <c r="EH4" s="163"/>
      <c r="EI4" s="78"/>
      <c r="EJ4" s="78"/>
      <c r="EK4" s="78"/>
      <c r="EL4" s="78"/>
      <c r="EM4" s="78"/>
      <c r="EN4" s="79"/>
    </row>
    <row r="5" spans="1:144" ht="101.25" customHeight="1">
      <c r="A5" s="69"/>
      <c r="B5" s="73"/>
      <c r="C5" s="74"/>
      <c r="D5" s="70"/>
      <c r="E5" s="70"/>
      <c r="F5" s="70"/>
      <c r="G5" s="70"/>
      <c r="H5" s="75"/>
      <c r="I5" s="75"/>
      <c r="J5" s="70"/>
      <c r="K5" s="70"/>
      <c r="L5" s="70"/>
      <c r="M5" s="70"/>
      <c r="N5" s="70"/>
      <c r="O5" s="70"/>
      <c r="P5" s="70"/>
      <c r="Q5" s="70"/>
      <c r="R5" s="164" t="s">
        <v>35</v>
      </c>
      <c r="S5" s="164" t="s">
        <v>5</v>
      </c>
      <c r="T5" s="96"/>
      <c r="U5" s="34" t="s">
        <v>35</v>
      </c>
      <c r="V5" s="34" t="s">
        <v>5</v>
      </c>
      <c r="W5" s="96"/>
      <c r="X5" s="34" t="s">
        <v>35</v>
      </c>
      <c r="Y5" s="34" t="s">
        <v>5</v>
      </c>
      <c r="Z5" s="96"/>
      <c r="AA5" s="34" t="s">
        <v>35</v>
      </c>
      <c r="AB5" s="34" t="s">
        <v>5</v>
      </c>
      <c r="AC5" s="76"/>
      <c r="AD5" s="103"/>
      <c r="AE5" s="63" t="s">
        <v>104</v>
      </c>
      <c r="AF5" s="66" t="s">
        <v>102</v>
      </c>
      <c r="AG5" s="102"/>
      <c r="AH5" s="102"/>
      <c r="AI5" s="74"/>
      <c r="AJ5" s="109"/>
      <c r="AK5" s="109"/>
      <c r="AL5" s="109"/>
      <c r="AM5" s="109"/>
      <c r="AN5" s="109"/>
      <c r="AO5" s="109"/>
      <c r="AP5" s="93"/>
      <c r="AQ5" s="93"/>
      <c r="AR5" s="93"/>
      <c r="AS5" s="93"/>
      <c r="AT5" s="93"/>
      <c r="AU5" s="86"/>
      <c r="AV5" s="90"/>
      <c r="AW5" s="90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94"/>
      <c r="BI5" s="94"/>
      <c r="BJ5" s="82"/>
      <c r="BK5" s="102"/>
      <c r="BL5" s="102"/>
      <c r="BM5" s="82"/>
      <c r="BN5" s="102"/>
      <c r="BO5" s="102"/>
      <c r="BP5" s="82"/>
      <c r="BQ5" s="102"/>
      <c r="BR5" s="102"/>
      <c r="BS5" s="111"/>
      <c r="BT5" s="111"/>
      <c r="BU5" s="82"/>
      <c r="BV5" s="82"/>
      <c r="BW5" s="82"/>
      <c r="BX5" s="83"/>
      <c r="BY5" s="58" t="s">
        <v>130</v>
      </c>
      <c r="BZ5" s="58" t="s">
        <v>131</v>
      </c>
      <c r="CA5" s="165"/>
      <c r="CB5" s="166"/>
      <c r="CC5" s="62" t="s">
        <v>98</v>
      </c>
      <c r="CD5" s="62" t="s">
        <v>99</v>
      </c>
      <c r="CE5" s="62" t="s">
        <v>98</v>
      </c>
      <c r="CF5" s="62" t="s">
        <v>99</v>
      </c>
      <c r="CG5" s="62" t="s">
        <v>98</v>
      </c>
      <c r="CH5" s="62" t="s">
        <v>99</v>
      </c>
      <c r="CI5" s="120"/>
      <c r="CJ5" s="123" t="s">
        <v>98</v>
      </c>
      <c r="CK5" s="123" t="s">
        <v>145</v>
      </c>
      <c r="CL5" s="124" t="s">
        <v>150</v>
      </c>
      <c r="CM5" s="123" t="s">
        <v>98</v>
      </c>
      <c r="CN5" s="123" t="s">
        <v>144</v>
      </c>
      <c r="CO5" s="124" t="s">
        <v>151</v>
      </c>
      <c r="CP5" s="96"/>
      <c r="CQ5" s="96"/>
      <c r="CR5" s="96"/>
      <c r="CS5" s="96"/>
      <c r="CT5" s="96"/>
      <c r="CU5" s="96"/>
      <c r="CV5" s="96"/>
      <c r="CW5" s="96"/>
      <c r="CX5" s="70"/>
      <c r="CY5" s="159"/>
      <c r="CZ5" s="70"/>
      <c r="DA5" s="70"/>
      <c r="DB5" s="167" t="s">
        <v>122</v>
      </c>
      <c r="DC5" s="167" t="s">
        <v>123</v>
      </c>
      <c r="DD5" s="65" t="s">
        <v>124</v>
      </c>
      <c r="DE5" s="65" t="s">
        <v>125</v>
      </c>
      <c r="DF5" s="167" t="s">
        <v>126</v>
      </c>
      <c r="DG5" s="65" t="s">
        <v>124</v>
      </c>
      <c r="DH5" s="65" t="s">
        <v>125</v>
      </c>
      <c r="DI5" s="167" t="s">
        <v>122</v>
      </c>
      <c r="DJ5" s="167" t="s">
        <v>123</v>
      </c>
      <c r="DK5" s="65" t="s">
        <v>124</v>
      </c>
      <c r="DL5" s="65" t="s">
        <v>125</v>
      </c>
      <c r="DM5" s="167" t="s">
        <v>126</v>
      </c>
      <c r="DN5" s="65" t="s">
        <v>124</v>
      </c>
      <c r="DO5" s="65" t="s">
        <v>125</v>
      </c>
      <c r="DP5" s="65" t="s">
        <v>116</v>
      </c>
      <c r="DQ5" s="65" t="s">
        <v>127</v>
      </c>
      <c r="DR5" s="161"/>
      <c r="DS5" s="161"/>
      <c r="DT5" s="161"/>
      <c r="DU5" s="161"/>
      <c r="DV5" s="161"/>
      <c r="DW5" s="161"/>
      <c r="DX5" s="161"/>
      <c r="DY5" s="161"/>
      <c r="DZ5" s="161"/>
      <c r="EA5" s="162"/>
      <c r="EB5" s="78"/>
      <c r="EC5" s="78"/>
      <c r="ED5" s="82"/>
      <c r="EE5" s="168"/>
      <c r="EF5" s="168"/>
      <c r="EG5" s="168"/>
      <c r="EH5" s="168"/>
      <c r="EI5" s="78"/>
      <c r="EJ5" s="78"/>
      <c r="EK5" s="78"/>
      <c r="EL5" s="78"/>
      <c r="EM5" s="78"/>
      <c r="EN5" s="79"/>
    </row>
    <row r="6" spans="1:144" s="2" customFormat="1">
      <c r="A6" s="64"/>
      <c r="B6" s="64"/>
      <c r="C6" s="60">
        <v>1</v>
      </c>
      <c r="D6" s="60">
        <v>2</v>
      </c>
      <c r="E6" s="60"/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  <c r="AG6" s="60">
        <v>31</v>
      </c>
      <c r="AH6" s="60">
        <v>32</v>
      </c>
      <c r="AI6" s="60">
        <v>33</v>
      </c>
      <c r="AJ6" s="60">
        <v>34</v>
      </c>
      <c r="AK6" s="60">
        <v>35</v>
      </c>
      <c r="AL6" s="60">
        <v>36</v>
      </c>
      <c r="AM6" s="60">
        <v>37</v>
      </c>
      <c r="AN6" s="60">
        <v>38</v>
      </c>
      <c r="AO6" s="60">
        <v>39</v>
      </c>
      <c r="AP6" s="60">
        <v>40</v>
      </c>
      <c r="AQ6" s="60">
        <v>41</v>
      </c>
      <c r="AR6" s="60">
        <v>42</v>
      </c>
      <c r="AS6" s="60">
        <v>43</v>
      </c>
      <c r="AT6" s="60">
        <v>44</v>
      </c>
      <c r="AU6" s="60">
        <v>45</v>
      </c>
      <c r="AV6" s="60">
        <v>46</v>
      </c>
      <c r="AW6" s="60">
        <v>47</v>
      </c>
      <c r="AX6" s="60">
        <v>48</v>
      </c>
      <c r="AY6" s="60">
        <v>49</v>
      </c>
      <c r="AZ6" s="60">
        <v>50</v>
      </c>
      <c r="BA6" s="60">
        <v>51</v>
      </c>
      <c r="BB6" s="60">
        <v>52</v>
      </c>
      <c r="BC6" s="60">
        <v>53</v>
      </c>
      <c r="BD6" s="60">
        <v>54</v>
      </c>
      <c r="BE6" s="60">
        <v>55</v>
      </c>
      <c r="BF6" s="60">
        <v>56</v>
      </c>
      <c r="BG6" s="60">
        <v>57</v>
      </c>
      <c r="BH6" s="60">
        <v>58</v>
      </c>
      <c r="BI6" s="60">
        <v>59</v>
      </c>
      <c r="BJ6" s="60">
        <v>60</v>
      </c>
      <c r="BK6" s="60">
        <v>61</v>
      </c>
      <c r="BL6" s="60">
        <v>62</v>
      </c>
      <c r="BM6" s="60">
        <v>63</v>
      </c>
      <c r="BN6" s="60">
        <v>64</v>
      </c>
      <c r="BO6" s="60">
        <v>65</v>
      </c>
      <c r="BP6" s="60">
        <v>66</v>
      </c>
      <c r="BQ6" s="60">
        <v>67</v>
      </c>
      <c r="BR6" s="60">
        <v>68</v>
      </c>
      <c r="BS6" s="60">
        <v>69</v>
      </c>
      <c r="BT6" s="60">
        <v>70</v>
      </c>
      <c r="BU6" s="60">
        <v>71</v>
      </c>
      <c r="BV6" s="60">
        <v>72</v>
      </c>
      <c r="BW6" s="60">
        <v>73</v>
      </c>
      <c r="BX6" s="60">
        <v>74</v>
      </c>
      <c r="BY6" s="60">
        <v>75</v>
      </c>
      <c r="BZ6" s="60">
        <v>76</v>
      </c>
      <c r="CA6" s="60">
        <v>77</v>
      </c>
      <c r="CB6" s="60">
        <v>78</v>
      </c>
      <c r="CC6" s="60">
        <v>79</v>
      </c>
      <c r="CD6" s="60">
        <v>80</v>
      </c>
      <c r="CE6" s="60">
        <v>81</v>
      </c>
      <c r="CF6" s="60">
        <v>82</v>
      </c>
      <c r="CG6" s="60">
        <v>83</v>
      </c>
      <c r="CH6" s="60">
        <v>84</v>
      </c>
      <c r="CI6" s="60">
        <v>85</v>
      </c>
      <c r="CJ6" s="60">
        <v>86</v>
      </c>
      <c r="CK6" s="60">
        <v>87</v>
      </c>
      <c r="CL6" s="60">
        <v>88</v>
      </c>
      <c r="CM6" s="60">
        <v>89</v>
      </c>
      <c r="CN6" s="60">
        <v>90</v>
      </c>
      <c r="CO6" s="60">
        <v>91</v>
      </c>
      <c r="CP6" s="60">
        <v>92</v>
      </c>
      <c r="CQ6" s="60">
        <v>93</v>
      </c>
      <c r="CR6" s="60">
        <v>94</v>
      </c>
      <c r="CS6" s="60">
        <v>95</v>
      </c>
      <c r="CT6" s="60">
        <v>96</v>
      </c>
      <c r="CU6" s="60">
        <v>97</v>
      </c>
      <c r="CV6" s="60">
        <v>98</v>
      </c>
      <c r="CW6" s="60">
        <v>99</v>
      </c>
      <c r="CX6" s="60">
        <v>100</v>
      </c>
      <c r="CY6" s="60">
        <v>101</v>
      </c>
      <c r="CZ6" s="60">
        <v>102</v>
      </c>
      <c r="DA6" s="60">
        <v>103</v>
      </c>
      <c r="DB6" s="60">
        <v>104</v>
      </c>
      <c r="DC6" s="60">
        <v>105</v>
      </c>
      <c r="DD6" s="60">
        <v>106</v>
      </c>
      <c r="DE6" s="60">
        <v>107</v>
      </c>
      <c r="DF6" s="60">
        <v>108</v>
      </c>
      <c r="DG6" s="60">
        <v>109</v>
      </c>
      <c r="DH6" s="60">
        <v>110</v>
      </c>
      <c r="DI6" s="60">
        <v>111</v>
      </c>
      <c r="DJ6" s="60">
        <v>112</v>
      </c>
      <c r="DK6" s="60">
        <v>113</v>
      </c>
      <c r="DL6" s="60">
        <v>114</v>
      </c>
      <c r="DM6" s="60">
        <v>115</v>
      </c>
      <c r="DN6" s="60">
        <v>116</v>
      </c>
      <c r="DO6" s="60">
        <v>117</v>
      </c>
      <c r="DP6" s="60">
        <v>118</v>
      </c>
      <c r="DQ6" s="60">
        <v>119</v>
      </c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4"/>
      <c r="EC6" s="64"/>
      <c r="ED6" s="169"/>
      <c r="EE6" s="169"/>
      <c r="EF6" s="169"/>
      <c r="EG6" s="169"/>
      <c r="EH6" s="169"/>
      <c r="EI6" s="64"/>
      <c r="EJ6" s="64"/>
      <c r="EK6" s="64"/>
      <c r="EL6" s="64"/>
      <c r="EM6" s="64"/>
      <c r="EN6" s="64"/>
    </row>
    <row r="7" spans="1:144" s="9" customFormat="1" ht="26.4">
      <c r="A7" s="15"/>
      <c r="B7" s="18">
        <v>1</v>
      </c>
      <c r="C7" s="20" t="s">
        <v>22</v>
      </c>
      <c r="D7" s="31">
        <v>1974</v>
      </c>
      <c r="E7" s="33"/>
      <c r="F7" s="30" t="s">
        <v>28</v>
      </c>
      <c r="G7" s="29">
        <v>1</v>
      </c>
      <c r="H7" s="30">
        <v>5</v>
      </c>
      <c r="I7" s="30" t="s">
        <v>12</v>
      </c>
      <c r="J7" s="16">
        <v>19613</v>
      </c>
      <c r="K7" s="54">
        <v>1289.7</v>
      </c>
      <c r="L7" s="27"/>
      <c r="M7" s="39">
        <f>K7</f>
        <v>1289.7</v>
      </c>
      <c r="N7" s="16">
        <v>80</v>
      </c>
      <c r="O7" s="16">
        <v>182</v>
      </c>
      <c r="P7" s="16">
        <v>79</v>
      </c>
      <c r="Q7" s="16">
        <v>146</v>
      </c>
      <c r="R7" s="57">
        <f>4135.4+2</f>
        <v>4137.3999999999996</v>
      </c>
      <c r="S7" s="18">
        <f>2456.9+0.5</f>
        <v>2457.4</v>
      </c>
      <c r="T7" s="16">
        <f>N7-W7-Z7</f>
        <v>52</v>
      </c>
      <c r="U7" s="39">
        <f>R7-X7-AA7</f>
        <v>2709.3999999999996</v>
      </c>
      <c r="V7" s="39">
        <f>S7-Y7-AB7</f>
        <v>1614.5</v>
      </c>
      <c r="W7" s="18">
        <v>28</v>
      </c>
      <c r="X7" s="38">
        <v>1428</v>
      </c>
      <c r="Y7" s="38">
        <v>842.9</v>
      </c>
      <c r="Z7" s="18"/>
      <c r="AA7" s="18"/>
      <c r="AB7" s="18"/>
      <c r="AC7" s="38">
        <f>AD7+AG7+AH7</f>
        <v>0</v>
      </c>
      <c r="AD7" s="38">
        <f>AE7+AF7</f>
        <v>0</v>
      </c>
      <c r="AE7" s="38"/>
      <c r="AF7" s="38"/>
      <c r="AG7" s="38"/>
      <c r="AH7" s="38"/>
      <c r="AI7" s="8">
        <f>R7+AC7</f>
        <v>4137.3999999999996</v>
      </c>
      <c r="AJ7" s="19">
        <v>167</v>
      </c>
      <c r="AK7" s="16"/>
      <c r="AL7" s="16">
        <v>6</v>
      </c>
      <c r="AM7" s="16">
        <v>6</v>
      </c>
      <c r="AN7" s="16"/>
      <c r="AO7" s="16">
        <v>1</v>
      </c>
      <c r="AP7" s="16">
        <v>3189.2</v>
      </c>
      <c r="AQ7" s="28">
        <f>20.81*9</f>
        <v>187.29</v>
      </c>
      <c r="AR7" s="19"/>
      <c r="AS7" s="16"/>
      <c r="AT7" s="16">
        <v>172</v>
      </c>
      <c r="AU7" s="16">
        <v>3043</v>
      </c>
      <c r="AV7" s="16"/>
      <c r="AW7" s="16">
        <v>3043</v>
      </c>
      <c r="AX7" s="16"/>
      <c r="AY7" s="16">
        <v>188</v>
      </c>
      <c r="AZ7" s="16">
        <v>1030.5</v>
      </c>
      <c r="BA7" s="16">
        <v>1082</v>
      </c>
      <c r="BB7" s="16">
        <f>4</f>
        <v>4</v>
      </c>
      <c r="BC7" s="16">
        <v>2</v>
      </c>
      <c r="BD7" s="16">
        <v>274</v>
      </c>
      <c r="BE7" s="16">
        <f>15*4+4+37*6+19*7+9*8</f>
        <v>491</v>
      </c>
      <c r="BF7" s="16">
        <v>1</v>
      </c>
      <c r="BG7" s="16">
        <f>(400+380+2200+660)*0.95*4224.3/(4224.3+554.3)+(400+380+2200+660)*0.95*554.3/(4224.3+554.3)*0.3</f>
        <v>3177.2193152806262</v>
      </c>
      <c r="BH7" s="16">
        <f>(400+380+2200+660)*0.95*554.3/(4224.3+554.3)*0.7</f>
        <v>280.78068471937382</v>
      </c>
      <c r="BI7" s="17"/>
      <c r="BJ7" s="59">
        <f>IF((I7="кир"),G7,"0")</f>
        <v>1</v>
      </c>
      <c r="BK7" s="59">
        <f>IF((I7="кир"),R7,"0")</f>
        <v>4137.3999999999996</v>
      </c>
      <c r="BL7" s="59">
        <f>IF((I7="кир"),S7,"0")</f>
        <v>2457.4</v>
      </c>
      <c r="BM7" s="59" t="str">
        <f>IF((I7="пан"),G7,"0")</f>
        <v>0</v>
      </c>
      <c r="BN7" s="59" t="str">
        <f>IF((I7="пан"),R7,"0")</f>
        <v>0</v>
      </c>
      <c r="BO7" s="59" t="str">
        <f>IF((I7="пан"),S7,"0")</f>
        <v>0</v>
      </c>
      <c r="BP7" s="59" t="str">
        <f>IF((I7="смеш"),G7,"0")</f>
        <v>0</v>
      </c>
      <c r="BQ7" s="59" t="str">
        <f>IF((I7="смеш"),R7,"0")</f>
        <v>0</v>
      </c>
      <c r="BR7" s="59" t="str">
        <f>IF((I7="смеш"),S7,"0")</f>
        <v>0</v>
      </c>
      <c r="BS7" s="16"/>
      <c r="BT7" s="16"/>
      <c r="BU7" s="16">
        <f t="shared" ref="BU7:BU11" si="0">BA7</f>
        <v>1082</v>
      </c>
      <c r="BV7" s="16">
        <v>2079</v>
      </c>
      <c r="BW7" s="16"/>
      <c r="BX7" s="16">
        <f>AP7</f>
        <v>3189.2</v>
      </c>
      <c r="BY7" s="125">
        <v>532.20000000000005</v>
      </c>
      <c r="BZ7" s="126">
        <v>532.20000000000005</v>
      </c>
      <c r="CA7" s="16">
        <v>4143</v>
      </c>
      <c r="CB7" s="16">
        <f t="shared" ref="CB7:CB12" si="1">CA7-K7</f>
        <v>2853.3</v>
      </c>
      <c r="CC7" s="41" t="str">
        <f t="shared" ref="CC7:CC12" si="2">IF(CD7&gt;0,G7,"0")</f>
        <v>0</v>
      </c>
      <c r="CD7" s="42">
        <f t="shared" ref="CD7:CD12" si="3">AV7</f>
        <v>0</v>
      </c>
      <c r="CE7" s="41">
        <f t="shared" ref="CE7:CE12" si="4">IF(CF7&gt;0,G7,"0")</f>
        <v>1</v>
      </c>
      <c r="CF7" s="42">
        <f t="shared" ref="CF7:CF12" si="5">AW7</f>
        <v>3043</v>
      </c>
      <c r="CG7" s="42">
        <f t="shared" ref="CG7:CH7" si="6">CC7+CE7</f>
        <v>1</v>
      </c>
      <c r="CH7" s="42">
        <f t="shared" si="6"/>
        <v>3043</v>
      </c>
      <c r="CI7" s="39">
        <v>38</v>
      </c>
      <c r="CJ7" s="127" t="str">
        <f>IF((X7/R7*100&gt;=50), G7, "0")</f>
        <v>0</v>
      </c>
      <c r="CK7" s="127" t="str">
        <f>IF((X7/R7*100&gt;=50), R7, "0")</f>
        <v>0</v>
      </c>
      <c r="CL7" s="128">
        <f>X7/R7*100</f>
        <v>34.514429351766815</v>
      </c>
      <c r="CM7" s="129" t="str">
        <f>IF(((X7+AD7)/AI7*100&gt;=50), G7, "0")</f>
        <v>0</v>
      </c>
      <c r="CN7" s="129" t="str">
        <f>IF(((X7+AD7)/AI7*100&gt;=50), AI7, "0")</f>
        <v>0</v>
      </c>
      <c r="CO7" s="128">
        <f>(X7+AD7)/AI7*100</f>
        <v>34.514429351766815</v>
      </c>
      <c r="CP7" s="170">
        <v>1</v>
      </c>
      <c r="CQ7" s="170">
        <v>1</v>
      </c>
      <c r="CR7" s="170">
        <v>1</v>
      </c>
      <c r="CS7" s="170">
        <v>1</v>
      </c>
      <c r="CT7" s="170">
        <v>0</v>
      </c>
      <c r="CU7" s="170">
        <v>0</v>
      </c>
      <c r="CV7" s="170">
        <v>1</v>
      </c>
      <c r="CW7" s="170">
        <v>1</v>
      </c>
      <c r="CX7" s="170">
        <v>0</v>
      </c>
      <c r="CY7" s="170">
        <v>80</v>
      </c>
      <c r="CZ7" s="170">
        <v>53</v>
      </c>
      <c r="DA7" s="170">
        <v>27</v>
      </c>
      <c r="DB7" s="170">
        <v>53</v>
      </c>
      <c r="DC7" s="170">
        <v>48</v>
      </c>
      <c r="DD7" s="170">
        <v>5</v>
      </c>
      <c r="DE7" s="170">
        <v>54</v>
      </c>
      <c r="DF7" s="170">
        <v>48</v>
      </c>
      <c r="DG7" s="170">
        <v>5</v>
      </c>
      <c r="DH7" s="170">
        <v>54</v>
      </c>
      <c r="DI7" s="170">
        <v>27</v>
      </c>
      <c r="DJ7" s="170">
        <v>24</v>
      </c>
      <c r="DK7" s="170">
        <v>5</v>
      </c>
      <c r="DL7" s="170">
        <v>26</v>
      </c>
      <c r="DM7" s="170">
        <v>24</v>
      </c>
      <c r="DN7" s="170">
        <v>5</v>
      </c>
      <c r="DO7" s="170">
        <v>26</v>
      </c>
      <c r="DP7" s="170">
        <v>80</v>
      </c>
      <c r="DQ7" s="170">
        <v>80</v>
      </c>
      <c r="DR7" s="39">
        <v>532.20000000000005</v>
      </c>
      <c r="DS7" s="39">
        <v>0</v>
      </c>
      <c r="DT7" s="39">
        <v>0</v>
      </c>
      <c r="DU7" s="39">
        <v>0</v>
      </c>
      <c r="DV7" s="39">
        <v>1082</v>
      </c>
      <c r="DW7" s="39">
        <v>0</v>
      </c>
      <c r="DX7" s="39">
        <v>1031</v>
      </c>
      <c r="DY7" s="39">
        <v>0</v>
      </c>
      <c r="DZ7" s="39">
        <v>119.5</v>
      </c>
      <c r="EA7" s="138">
        <f>DR7+DS7+DT7+DU7+DV7+DW7+DX7+DY7+DZ7</f>
        <v>2764.7</v>
      </c>
      <c r="EB7" s="29">
        <v>1</v>
      </c>
      <c r="EC7" s="16">
        <v>100</v>
      </c>
      <c r="ED7" s="130" t="s">
        <v>88</v>
      </c>
      <c r="EE7" s="131"/>
      <c r="EF7" s="131"/>
      <c r="EG7" s="131"/>
      <c r="EH7" s="131">
        <v>40</v>
      </c>
      <c r="EI7" s="16">
        <v>16</v>
      </c>
      <c r="EJ7" s="16">
        <v>36</v>
      </c>
      <c r="EK7" s="16">
        <v>18</v>
      </c>
      <c r="EL7" s="16">
        <v>10</v>
      </c>
      <c r="EM7" s="16"/>
      <c r="EN7" s="16">
        <f>EI7+EJ7+EK7+EL7+EM7</f>
        <v>80</v>
      </c>
    </row>
    <row r="8" spans="1:144" s="9" customFormat="1" ht="26.4">
      <c r="A8" s="15"/>
      <c r="B8" s="18">
        <v>2</v>
      </c>
      <c r="C8" s="20" t="s">
        <v>23</v>
      </c>
      <c r="D8" s="31">
        <v>1979</v>
      </c>
      <c r="E8" s="33"/>
      <c r="F8" s="30" t="s">
        <v>28</v>
      </c>
      <c r="G8" s="29">
        <v>1</v>
      </c>
      <c r="H8" s="30">
        <v>5</v>
      </c>
      <c r="I8" s="30" t="s">
        <v>12</v>
      </c>
      <c r="J8" s="16">
        <v>19509</v>
      </c>
      <c r="K8" s="54">
        <v>1276.2</v>
      </c>
      <c r="L8" s="27"/>
      <c r="M8" s="39">
        <f t="shared" ref="M8:M12" si="7">K8</f>
        <v>1276.2</v>
      </c>
      <c r="N8" s="16">
        <v>80</v>
      </c>
      <c r="O8" s="16">
        <v>184</v>
      </c>
      <c r="P8" s="16">
        <v>80</v>
      </c>
      <c r="Q8" s="16">
        <v>178</v>
      </c>
      <c r="R8" s="57">
        <f>4144.2+2.8</f>
        <v>4147</v>
      </c>
      <c r="S8" s="18">
        <f>2469.3+1.3</f>
        <v>2470.6000000000004</v>
      </c>
      <c r="T8" s="16">
        <f t="shared" ref="T8:T12" si="8">N8-W8-Z8</f>
        <v>58</v>
      </c>
      <c r="U8" s="39">
        <f t="shared" ref="U8:U12" si="9">R8-X8-AA8</f>
        <v>3074.6</v>
      </c>
      <c r="V8" s="39">
        <f t="shared" ref="V8:V12" si="10">S8-Y8-AB8</f>
        <v>1856.9000000000003</v>
      </c>
      <c r="W8" s="18">
        <v>22</v>
      </c>
      <c r="X8" s="38">
        <v>1072.4000000000001</v>
      </c>
      <c r="Y8" s="38">
        <v>613.70000000000005</v>
      </c>
      <c r="Z8" s="18"/>
      <c r="AA8" s="18"/>
      <c r="AB8" s="18"/>
      <c r="AC8" s="38">
        <f t="shared" ref="AC8:AC12" si="11">AD8+AG8+AH8</f>
        <v>0</v>
      </c>
      <c r="AD8" s="38">
        <f t="shared" ref="AD8:AD12" si="12">AE8+AF8</f>
        <v>0</v>
      </c>
      <c r="AE8" s="38"/>
      <c r="AF8" s="38"/>
      <c r="AG8" s="38"/>
      <c r="AH8" s="38"/>
      <c r="AI8" s="8">
        <f t="shared" ref="AI8:AI11" si="13">R8+AC8</f>
        <v>4147</v>
      </c>
      <c r="AJ8" s="19">
        <v>149</v>
      </c>
      <c r="AK8" s="16"/>
      <c r="AL8" s="16">
        <v>6</v>
      </c>
      <c r="AM8" s="16">
        <v>6</v>
      </c>
      <c r="AN8" s="16"/>
      <c r="AO8" s="16">
        <v>1</v>
      </c>
      <c r="AP8" s="16">
        <v>3189.2</v>
      </c>
      <c r="AQ8" s="28">
        <f>20.81*9</f>
        <v>187.29</v>
      </c>
      <c r="AR8" s="19"/>
      <c r="AS8" s="16"/>
      <c r="AT8" s="16">
        <v>172</v>
      </c>
      <c r="AU8" s="16">
        <v>3043</v>
      </c>
      <c r="AV8" s="16"/>
      <c r="AW8" s="16">
        <v>3043</v>
      </c>
      <c r="AX8" s="16"/>
      <c r="AY8" s="16">
        <v>188</v>
      </c>
      <c r="AZ8" s="16">
        <v>756</v>
      </c>
      <c r="BA8" s="16">
        <v>814</v>
      </c>
      <c r="BB8" s="16">
        <f>4</f>
        <v>4</v>
      </c>
      <c r="BC8" s="16">
        <v>2</v>
      </c>
      <c r="BD8" s="16">
        <f>184+80+10</f>
        <v>274</v>
      </c>
      <c r="BE8" s="16">
        <f>14*4+2+38*6+18*7+10*8</f>
        <v>492</v>
      </c>
      <c r="BF8" s="16">
        <v>1</v>
      </c>
      <c r="BG8" s="16">
        <f>(400+380+2200+660)*0.95*4162.2/(4162.2+555.4)+(400+380+2200+660)*0.95*555.4/(4162.2+555.4)*0.3</f>
        <v>3173.0243259284389</v>
      </c>
      <c r="BH8" s="16">
        <f>(400+380+2200+660)*0.95*555.4/(4162.2+555.4)*0.7</f>
        <v>284.9756740715618</v>
      </c>
      <c r="BI8" s="17"/>
      <c r="BJ8" s="59">
        <f t="shared" ref="BJ8:BJ12" si="14">IF((I8="кир"),G8,"0")</f>
        <v>1</v>
      </c>
      <c r="BK8" s="59">
        <f t="shared" ref="BK8:BK12" si="15">IF((I8="кир"),R8,"0")</f>
        <v>4147</v>
      </c>
      <c r="BL8" s="59">
        <f t="shared" ref="BL8:BL12" si="16">IF((I8="кир"),S8,"0")</f>
        <v>2470.6000000000004</v>
      </c>
      <c r="BM8" s="59" t="str">
        <f t="shared" ref="BM8:BM12" si="17">IF((I8="пан"),G8,"0")</f>
        <v>0</v>
      </c>
      <c r="BN8" s="59" t="str">
        <f t="shared" ref="BN8:BN12" si="18">IF((I8="пан"),R8,"0")</f>
        <v>0</v>
      </c>
      <c r="BO8" s="59" t="str">
        <f t="shared" ref="BO8:BO12" si="19">IF((I8="пан"),S8,"0")</f>
        <v>0</v>
      </c>
      <c r="BP8" s="59" t="str">
        <f t="shared" ref="BP8:BP12" si="20">IF((I8="смеш"),G8,"0")</f>
        <v>0</v>
      </c>
      <c r="BQ8" s="59" t="str">
        <f t="shared" ref="BQ8:BQ12" si="21">IF((I8="смеш"),R8,"0")</f>
        <v>0</v>
      </c>
      <c r="BR8" s="59" t="str">
        <f t="shared" ref="BR8:BR12" si="22">IF((I8="смеш"),S8,"0")</f>
        <v>0</v>
      </c>
      <c r="BS8" s="16"/>
      <c r="BT8" s="16"/>
      <c r="BU8" s="16">
        <f t="shared" si="0"/>
        <v>814</v>
      </c>
      <c r="BV8" s="16">
        <v>2079</v>
      </c>
      <c r="BW8" s="16"/>
      <c r="BX8" s="16">
        <f t="shared" ref="BX8:BX11" si="23">AP8</f>
        <v>3189.2</v>
      </c>
      <c r="BY8" s="125">
        <v>532.5</v>
      </c>
      <c r="BZ8" s="126">
        <v>532.5</v>
      </c>
      <c r="CA8" s="16">
        <v>5084</v>
      </c>
      <c r="CB8" s="16">
        <f t="shared" si="1"/>
        <v>3807.8</v>
      </c>
      <c r="CC8" s="41" t="str">
        <f t="shared" si="2"/>
        <v>0</v>
      </c>
      <c r="CD8" s="42">
        <f t="shared" si="3"/>
        <v>0</v>
      </c>
      <c r="CE8" s="41">
        <f t="shared" si="4"/>
        <v>1</v>
      </c>
      <c r="CF8" s="42">
        <f t="shared" si="5"/>
        <v>3043</v>
      </c>
      <c r="CG8" s="42">
        <f t="shared" ref="CG8:CG12" si="24">CC8+CE8</f>
        <v>1</v>
      </c>
      <c r="CH8" s="42">
        <f t="shared" ref="CH8:CH12" si="25">CD8+CF8</f>
        <v>3043</v>
      </c>
      <c r="CI8" s="39">
        <v>38</v>
      </c>
      <c r="CJ8" s="127" t="str">
        <f t="shared" ref="CJ8:CJ12" si="26">IF((X8/R8*100&gt;=50), G8, "0")</f>
        <v>0</v>
      </c>
      <c r="CK8" s="127" t="str">
        <f t="shared" ref="CK8:CK12" si="27">IF((X8/R8*100&gt;=50), R8, "0")</f>
        <v>0</v>
      </c>
      <c r="CL8" s="128">
        <f t="shared" ref="CL8:CL12" si="28">X8/R8*100</f>
        <v>25.859657583795514</v>
      </c>
      <c r="CM8" s="129" t="str">
        <f t="shared" ref="CM8:CM12" si="29">IF(((X8+AD8)/AI8*100&gt;=50), G8, "0")</f>
        <v>0</v>
      </c>
      <c r="CN8" s="129" t="str">
        <f t="shared" ref="CN8:CN12" si="30">IF(((X8+AD8)/AI8*100&gt;=50), AI8, "0")</f>
        <v>0</v>
      </c>
      <c r="CO8" s="128">
        <f t="shared" ref="CO8:CO12" si="31">(X8+AD8)/AI8*100</f>
        <v>25.859657583795514</v>
      </c>
      <c r="CP8" s="170">
        <v>1</v>
      </c>
      <c r="CQ8" s="170">
        <v>1</v>
      </c>
      <c r="CR8" s="170">
        <v>1</v>
      </c>
      <c r="CS8" s="170">
        <v>1</v>
      </c>
      <c r="CT8" s="170">
        <v>0</v>
      </c>
      <c r="CU8" s="170">
        <v>1</v>
      </c>
      <c r="CV8" s="170">
        <v>1</v>
      </c>
      <c r="CW8" s="170">
        <v>1</v>
      </c>
      <c r="CX8" s="170">
        <v>0</v>
      </c>
      <c r="CY8" s="170">
        <v>80</v>
      </c>
      <c r="CZ8" s="170">
        <v>60</v>
      </c>
      <c r="DA8" s="170">
        <v>20</v>
      </c>
      <c r="DB8" s="170">
        <v>60</v>
      </c>
      <c r="DC8" s="170">
        <v>55</v>
      </c>
      <c r="DD8" s="170">
        <v>6</v>
      </c>
      <c r="DE8" s="170">
        <v>64</v>
      </c>
      <c r="DF8" s="170">
        <v>55</v>
      </c>
      <c r="DG8" s="170">
        <v>6</v>
      </c>
      <c r="DH8" s="170">
        <v>64</v>
      </c>
      <c r="DI8" s="170">
        <v>20</v>
      </c>
      <c r="DJ8" s="170">
        <v>14</v>
      </c>
      <c r="DK8" s="170">
        <v>6</v>
      </c>
      <c r="DL8" s="170">
        <v>14</v>
      </c>
      <c r="DM8" s="170">
        <v>14</v>
      </c>
      <c r="DN8" s="170">
        <v>6</v>
      </c>
      <c r="DO8" s="170">
        <v>14</v>
      </c>
      <c r="DP8" s="170">
        <v>80</v>
      </c>
      <c r="DQ8" s="170">
        <v>80</v>
      </c>
      <c r="DR8" s="39">
        <v>532.5</v>
      </c>
      <c r="DS8" s="39">
        <v>0</v>
      </c>
      <c r="DT8" s="39">
        <v>0</v>
      </c>
      <c r="DU8" s="39">
        <v>0</v>
      </c>
      <c r="DV8" s="39">
        <v>814</v>
      </c>
      <c r="DW8" s="39">
        <v>0</v>
      </c>
      <c r="DX8" s="39">
        <v>756</v>
      </c>
      <c r="DY8" s="39">
        <v>0</v>
      </c>
      <c r="DZ8" s="39">
        <v>20.9</v>
      </c>
      <c r="EA8" s="138">
        <f t="shared" ref="EA8:EA12" si="32">DR8+DS8+DT8+DU8+DV8+DW8+DX8+DY8+DZ8</f>
        <v>2123.4</v>
      </c>
      <c r="EB8" s="29">
        <v>2</v>
      </c>
      <c r="EC8" s="16">
        <v>401</v>
      </c>
      <c r="ED8" s="130" t="s">
        <v>87</v>
      </c>
      <c r="EE8" s="131"/>
      <c r="EF8" s="131"/>
      <c r="EG8" s="131"/>
      <c r="EH8" s="131">
        <v>40</v>
      </c>
      <c r="EI8" s="16">
        <v>14</v>
      </c>
      <c r="EJ8" s="16">
        <v>38</v>
      </c>
      <c r="EK8" s="16">
        <v>18</v>
      </c>
      <c r="EL8" s="16">
        <v>10</v>
      </c>
      <c r="EM8" s="16"/>
      <c r="EN8" s="16">
        <f t="shared" ref="EN8:EN11" si="33">EI8+EJ8+EK8+EL8+EM8</f>
        <v>80</v>
      </c>
    </row>
    <row r="9" spans="1:144" s="9" customFormat="1" ht="26.4">
      <c r="A9" s="15"/>
      <c r="B9" s="18">
        <v>3</v>
      </c>
      <c r="C9" s="20" t="s">
        <v>24</v>
      </c>
      <c r="D9" s="29">
        <v>1974</v>
      </c>
      <c r="E9" s="33"/>
      <c r="F9" s="30" t="s">
        <v>28</v>
      </c>
      <c r="G9" s="29">
        <v>1</v>
      </c>
      <c r="H9" s="30">
        <v>5</v>
      </c>
      <c r="I9" s="30" t="s">
        <v>12</v>
      </c>
      <c r="J9" s="16">
        <v>19537</v>
      </c>
      <c r="K9" s="54">
        <v>1346</v>
      </c>
      <c r="L9" s="27"/>
      <c r="M9" s="39">
        <f t="shared" si="7"/>
        <v>1346</v>
      </c>
      <c r="N9" s="16">
        <v>80</v>
      </c>
      <c r="O9" s="16">
        <v>183</v>
      </c>
      <c r="P9" s="16">
        <v>80</v>
      </c>
      <c r="Q9" s="16">
        <v>157</v>
      </c>
      <c r="R9" s="57">
        <f>4161.1+1</f>
        <v>4162.1000000000004</v>
      </c>
      <c r="S9" s="18">
        <f>2467.1+0.2</f>
        <v>2467.2999999999997</v>
      </c>
      <c r="T9" s="16">
        <f t="shared" si="8"/>
        <v>40</v>
      </c>
      <c r="U9" s="39">
        <f t="shared" si="9"/>
        <v>2038.5000000000005</v>
      </c>
      <c r="V9" s="39">
        <f t="shared" si="10"/>
        <v>1202.1999999999998</v>
      </c>
      <c r="W9" s="18">
        <v>40</v>
      </c>
      <c r="X9" s="38">
        <v>2123.6</v>
      </c>
      <c r="Y9" s="38">
        <v>1265.0999999999999</v>
      </c>
      <c r="Z9" s="18"/>
      <c r="AA9" s="18"/>
      <c r="AB9" s="18"/>
      <c r="AC9" s="38">
        <f t="shared" si="11"/>
        <v>0</v>
      </c>
      <c r="AD9" s="38">
        <f t="shared" si="12"/>
        <v>0</v>
      </c>
      <c r="AE9" s="38"/>
      <c r="AF9" s="38"/>
      <c r="AG9" s="38"/>
      <c r="AH9" s="38"/>
      <c r="AI9" s="8">
        <f t="shared" si="13"/>
        <v>4162.1000000000004</v>
      </c>
      <c r="AJ9" s="19">
        <v>173</v>
      </c>
      <c r="AK9" s="16"/>
      <c r="AL9" s="16">
        <v>6</v>
      </c>
      <c r="AM9" s="16">
        <v>6</v>
      </c>
      <c r="AN9" s="16"/>
      <c r="AO9" s="16">
        <v>1</v>
      </c>
      <c r="AP9" s="16">
        <v>3189.2</v>
      </c>
      <c r="AQ9" s="28">
        <f>20.81*9</f>
        <v>187.29</v>
      </c>
      <c r="AR9" s="19"/>
      <c r="AS9" s="16"/>
      <c r="AT9" s="16">
        <v>172</v>
      </c>
      <c r="AU9" s="16">
        <v>3043</v>
      </c>
      <c r="AV9" s="16"/>
      <c r="AW9" s="16">
        <v>3043</v>
      </c>
      <c r="AX9" s="16"/>
      <c r="AY9" s="16">
        <v>188</v>
      </c>
      <c r="AZ9" s="16">
        <v>780</v>
      </c>
      <c r="BA9" s="16">
        <v>819</v>
      </c>
      <c r="BB9" s="16">
        <f>4</f>
        <v>4</v>
      </c>
      <c r="BC9" s="16">
        <v>2</v>
      </c>
      <c r="BD9" s="16">
        <f>184+80+10</f>
        <v>274</v>
      </c>
      <c r="BE9" s="16">
        <f>14*4+3+38*6+18*7+10*8</f>
        <v>493</v>
      </c>
      <c r="BF9" s="16">
        <v>1</v>
      </c>
      <c r="BG9" s="16">
        <f>(400+380+2200+660)*0.95*4171.3/(4171.3+559.8)+(400+380+2200+660)*0.95*559.8/(4171.3+559.8)*0.3</f>
        <v>3171.5862949419798</v>
      </c>
      <c r="BH9" s="16">
        <f>(400+380+2200+660)*0.95*559.8/(4171.3+559.8)*0.7</f>
        <v>286.41370505802024</v>
      </c>
      <c r="BI9" s="17"/>
      <c r="BJ9" s="59">
        <f t="shared" si="14"/>
        <v>1</v>
      </c>
      <c r="BK9" s="59">
        <f t="shared" si="15"/>
        <v>4162.1000000000004</v>
      </c>
      <c r="BL9" s="59">
        <f t="shared" si="16"/>
        <v>2467.2999999999997</v>
      </c>
      <c r="BM9" s="59" t="str">
        <f t="shared" si="17"/>
        <v>0</v>
      </c>
      <c r="BN9" s="59" t="str">
        <f t="shared" si="18"/>
        <v>0</v>
      </c>
      <c r="BO9" s="59" t="str">
        <f t="shared" si="19"/>
        <v>0</v>
      </c>
      <c r="BP9" s="59" t="str">
        <f t="shared" si="20"/>
        <v>0</v>
      </c>
      <c r="BQ9" s="59" t="str">
        <f t="shared" si="21"/>
        <v>0</v>
      </c>
      <c r="BR9" s="59" t="str">
        <f t="shared" si="22"/>
        <v>0</v>
      </c>
      <c r="BS9" s="16"/>
      <c r="BT9" s="16"/>
      <c r="BU9" s="16">
        <f t="shared" si="0"/>
        <v>819</v>
      </c>
      <c r="BV9" s="16">
        <v>2079</v>
      </c>
      <c r="BW9" s="16"/>
      <c r="BX9" s="16">
        <f t="shared" si="23"/>
        <v>3189.2</v>
      </c>
      <c r="BY9" s="125">
        <v>536.5</v>
      </c>
      <c r="BZ9" s="126">
        <v>536.5</v>
      </c>
      <c r="CA9" s="16">
        <v>4479</v>
      </c>
      <c r="CB9" s="16">
        <f t="shared" si="1"/>
        <v>3133</v>
      </c>
      <c r="CC9" s="41" t="str">
        <f t="shared" si="2"/>
        <v>0</v>
      </c>
      <c r="CD9" s="42">
        <f t="shared" si="3"/>
        <v>0</v>
      </c>
      <c r="CE9" s="41">
        <f t="shared" si="4"/>
        <v>1</v>
      </c>
      <c r="CF9" s="42">
        <f t="shared" si="5"/>
        <v>3043</v>
      </c>
      <c r="CG9" s="42">
        <f t="shared" si="24"/>
        <v>1</v>
      </c>
      <c r="CH9" s="42">
        <f t="shared" si="25"/>
        <v>3043</v>
      </c>
      <c r="CI9" s="39">
        <v>38</v>
      </c>
      <c r="CJ9" s="127">
        <f t="shared" si="26"/>
        <v>1</v>
      </c>
      <c r="CK9" s="127">
        <f t="shared" si="27"/>
        <v>4162.1000000000004</v>
      </c>
      <c r="CL9" s="128">
        <f t="shared" si="28"/>
        <v>51.022320463227686</v>
      </c>
      <c r="CM9" s="129">
        <f t="shared" si="29"/>
        <v>1</v>
      </c>
      <c r="CN9" s="129">
        <f t="shared" si="30"/>
        <v>4162.1000000000004</v>
      </c>
      <c r="CO9" s="128">
        <f t="shared" si="31"/>
        <v>51.022320463227686</v>
      </c>
      <c r="CP9" s="170">
        <v>1</v>
      </c>
      <c r="CQ9" s="170">
        <v>1</v>
      </c>
      <c r="CR9" s="170">
        <v>1</v>
      </c>
      <c r="CS9" s="170">
        <v>1</v>
      </c>
      <c r="CT9" s="170">
        <v>0</v>
      </c>
      <c r="CU9" s="170">
        <v>0</v>
      </c>
      <c r="CV9" s="170">
        <v>0</v>
      </c>
      <c r="CW9" s="170">
        <v>0</v>
      </c>
      <c r="CX9" s="170">
        <v>0</v>
      </c>
      <c r="CY9" s="170">
        <v>80</v>
      </c>
      <c r="CZ9" s="170">
        <v>41</v>
      </c>
      <c r="DA9" s="170">
        <v>39</v>
      </c>
      <c r="DB9" s="170">
        <v>41</v>
      </c>
      <c r="DC9" s="170">
        <v>40</v>
      </c>
      <c r="DD9" s="170">
        <v>1</v>
      </c>
      <c r="DE9" s="170">
        <v>45</v>
      </c>
      <c r="DF9" s="170">
        <v>40</v>
      </c>
      <c r="DG9" s="170">
        <v>1</v>
      </c>
      <c r="DH9" s="170">
        <v>45</v>
      </c>
      <c r="DI9" s="170">
        <v>39</v>
      </c>
      <c r="DJ9" s="170">
        <v>24</v>
      </c>
      <c r="DK9" s="170">
        <v>18</v>
      </c>
      <c r="DL9" s="170">
        <v>26</v>
      </c>
      <c r="DM9" s="170">
        <v>24</v>
      </c>
      <c r="DN9" s="170">
        <v>18</v>
      </c>
      <c r="DO9" s="170">
        <v>26</v>
      </c>
      <c r="DP9" s="170">
        <v>80</v>
      </c>
      <c r="DQ9" s="170">
        <v>80</v>
      </c>
      <c r="DR9" s="39">
        <v>536.5</v>
      </c>
      <c r="DS9" s="39">
        <v>0</v>
      </c>
      <c r="DT9" s="39">
        <v>0</v>
      </c>
      <c r="DU9" s="39">
        <v>0</v>
      </c>
      <c r="DV9" s="39">
        <v>819</v>
      </c>
      <c r="DW9" s="39">
        <v>0</v>
      </c>
      <c r="DX9" s="39">
        <v>780</v>
      </c>
      <c r="DY9" s="39">
        <v>0</v>
      </c>
      <c r="DZ9" s="39">
        <v>20.9</v>
      </c>
      <c r="EA9" s="138">
        <f t="shared" si="32"/>
        <v>2156.4</v>
      </c>
      <c r="EB9" s="29">
        <v>3</v>
      </c>
      <c r="EC9" s="16">
        <v>255</v>
      </c>
      <c r="ED9" s="130" t="s">
        <v>89</v>
      </c>
      <c r="EE9" s="131"/>
      <c r="EF9" s="131"/>
      <c r="EG9" s="131"/>
      <c r="EH9" s="131">
        <v>40</v>
      </c>
      <c r="EI9" s="16">
        <v>14</v>
      </c>
      <c r="EJ9" s="16">
        <v>38</v>
      </c>
      <c r="EK9" s="16">
        <v>19</v>
      </c>
      <c r="EL9" s="16">
        <v>9</v>
      </c>
      <c r="EM9" s="16"/>
      <c r="EN9" s="16">
        <f t="shared" si="33"/>
        <v>80</v>
      </c>
    </row>
    <row r="10" spans="1:144" s="9" customFormat="1" ht="26.4">
      <c r="A10" s="15"/>
      <c r="B10" s="18">
        <v>4</v>
      </c>
      <c r="C10" s="20" t="s">
        <v>25</v>
      </c>
      <c r="D10" s="29">
        <v>1984</v>
      </c>
      <c r="E10" s="33"/>
      <c r="F10" s="30" t="s">
        <v>28</v>
      </c>
      <c r="G10" s="29">
        <v>1</v>
      </c>
      <c r="H10" s="30">
        <v>5</v>
      </c>
      <c r="I10" s="30" t="s">
        <v>12</v>
      </c>
      <c r="J10" s="16">
        <v>20040.7</v>
      </c>
      <c r="K10" s="54">
        <v>1370.3</v>
      </c>
      <c r="L10" s="27"/>
      <c r="M10" s="39">
        <f t="shared" si="7"/>
        <v>1370.3</v>
      </c>
      <c r="N10" s="16">
        <v>80</v>
      </c>
      <c r="O10" s="16">
        <v>182</v>
      </c>
      <c r="P10" s="16">
        <v>80</v>
      </c>
      <c r="Q10" s="16">
        <v>166</v>
      </c>
      <c r="R10" s="57">
        <f>4133.6-1.5</f>
        <v>4132.1000000000004</v>
      </c>
      <c r="S10" s="18">
        <f>2479.1</f>
        <v>2479.1</v>
      </c>
      <c r="T10" s="16">
        <f t="shared" si="8"/>
        <v>47</v>
      </c>
      <c r="U10" s="39">
        <f t="shared" si="9"/>
        <v>2478.7000000000003</v>
      </c>
      <c r="V10" s="39">
        <f t="shared" si="10"/>
        <v>1497.8</v>
      </c>
      <c r="W10" s="18">
        <v>33</v>
      </c>
      <c r="X10" s="38">
        <v>1653.4</v>
      </c>
      <c r="Y10" s="38">
        <v>981.3</v>
      </c>
      <c r="Z10" s="18"/>
      <c r="AA10" s="18"/>
      <c r="AB10" s="18"/>
      <c r="AC10" s="38">
        <f t="shared" si="11"/>
        <v>0</v>
      </c>
      <c r="AD10" s="38">
        <f t="shared" si="12"/>
        <v>0</v>
      </c>
      <c r="AE10" s="38"/>
      <c r="AF10" s="38"/>
      <c r="AG10" s="38"/>
      <c r="AH10" s="38"/>
      <c r="AI10" s="8">
        <f t="shared" si="13"/>
        <v>4132.1000000000004</v>
      </c>
      <c r="AJ10" s="19">
        <v>141</v>
      </c>
      <c r="AK10" s="16"/>
      <c r="AL10" s="16">
        <v>6</v>
      </c>
      <c r="AM10" s="16">
        <v>6</v>
      </c>
      <c r="AN10" s="16"/>
      <c r="AO10" s="16">
        <v>1</v>
      </c>
      <c r="AP10" s="16">
        <v>3189.2</v>
      </c>
      <c r="AQ10" s="28">
        <f>20.81*9</f>
        <v>187.29</v>
      </c>
      <c r="AR10" s="19"/>
      <c r="AS10" s="16"/>
      <c r="AT10" s="16">
        <v>172</v>
      </c>
      <c r="AU10" s="16">
        <v>3043</v>
      </c>
      <c r="AV10" s="16"/>
      <c r="AW10" s="16">
        <v>3043</v>
      </c>
      <c r="AX10" s="16"/>
      <c r="AY10" s="16">
        <v>188</v>
      </c>
      <c r="AZ10" s="16">
        <v>777.3</v>
      </c>
      <c r="BA10" s="16">
        <v>816</v>
      </c>
      <c r="BB10" s="16">
        <f>4</f>
        <v>4</v>
      </c>
      <c r="BC10" s="16">
        <v>2</v>
      </c>
      <c r="BD10" s="16">
        <f>184+80+10</f>
        <v>274</v>
      </c>
      <c r="BE10" s="16">
        <f>14*4+4+28*6+38*7</f>
        <v>494</v>
      </c>
      <c r="BF10" s="16">
        <v>1</v>
      </c>
      <c r="BG10" s="16">
        <f>(400+380+2200+660)*0.95*4140.1/(4140.1+560.9)+(400+380+2200+660)*0.95*560.9/(4140.1+560.9)*0.3</f>
        <v>3169.1860157413316</v>
      </c>
      <c r="BH10" s="16">
        <f>(400+380+2200+660)*0.95*560.9/(4140.1+560.9)*0.7</f>
        <v>288.81398425866831</v>
      </c>
      <c r="BI10" s="17"/>
      <c r="BJ10" s="59">
        <f t="shared" si="14"/>
        <v>1</v>
      </c>
      <c r="BK10" s="59">
        <f t="shared" si="15"/>
        <v>4132.1000000000004</v>
      </c>
      <c r="BL10" s="59">
        <f t="shared" si="16"/>
        <v>2479.1</v>
      </c>
      <c r="BM10" s="59" t="str">
        <f t="shared" si="17"/>
        <v>0</v>
      </c>
      <c r="BN10" s="59" t="str">
        <f t="shared" si="18"/>
        <v>0</v>
      </c>
      <c r="BO10" s="59" t="str">
        <f t="shared" si="19"/>
        <v>0</v>
      </c>
      <c r="BP10" s="59" t="str">
        <f t="shared" si="20"/>
        <v>0</v>
      </c>
      <c r="BQ10" s="59" t="str">
        <f t="shared" si="21"/>
        <v>0</v>
      </c>
      <c r="BR10" s="59" t="str">
        <f t="shared" si="22"/>
        <v>0</v>
      </c>
      <c r="BS10" s="16"/>
      <c r="BT10" s="16"/>
      <c r="BU10" s="16">
        <f t="shared" si="0"/>
        <v>816</v>
      </c>
      <c r="BV10" s="16">
        <v>2079</v>
      </c>
      <c r="BW10" s="16"/>
      <c r="BX10" s="16">
        <f t="shared" si="23"/>
        <v>3189.2</v>
      </c>
      <c r="BY10" s="125">
        <v>537.1</v>
      </c>
      <c r="BZ10" s="126">
        <v>537.1</v>
      </c>
      <c r="CA10" s="16">
        <v>3914</v>
      </c>
      <c r="CB10" s="16">
        <f t="shared" si="1"/>
        <v>2543.6999999999998</v>
      </c>
      <c r="CC10" s="41" t="str">
        <f t="shared" si="2"/>
        <v>0</v>
      </c>
      <c r="CD10" s="42">
        <f t="shared" si="3"/>
        <v>0</v>
      </c>
      <c r="CE10" s="41">
        <f t="shared" si="4"/>
        <v>1</v>
      </c>
      <c r="CF10" s="42">
        <f t="shared" si="5"/>
        <v>3043</v>
      </c>
      <c r="CG10" s="42">
        <f t="shared" si="24"/>
        <v>1</v>
      </c>
      <c r="CH10" s="42">
        <f t="shared" si="25"/>
        <v>3043</v>
      </c>
      <c r="CI10" s="39">
        <v>41</v>
      </c>
      <c r="CJ10" s="127" t="str">
        <f t="shared" si="26"/>
        <v>0</v>
      </c>
      <c r="CK10" s="127" t="str">
        <f t="shared" si="27"/>
        <v>0</v>
      </c>
      <c r="CL10" s="128">
        <f t="shared" si="28"/>
        <v>40.013552430967302</v>
      </c>
      <c r="CM10" s="129" t="str">
        <f t="shared" si="29"/>
        <v>0</v>
      </c>
      <c r="CN10" s="129" t="str">
        <f t="shared" si="30"/>
        <v>0</v>
      </c>
      <c r="CO10" s="128">
        <f t="shared" si="31"/>
        <v>40.013552430967302</v>
      </c>
      <c r="CP10" s="170">
        <v>1</v>
      </c>
      <c r="CQ10" s="170">
        <v>1</v>
      </c>
      <c r="CR10" s="170">
        <v>1</v>
      </c>
      <c r="CS10" s="170">
        <v>1</v>
      </c>
      <c r="CT10" s="170">
        <v>0</v>
      </c>
      <c r="CU10" s="170">
        <v>1</v>
      </c>
      <c r="CV10" s="170">
        <v>1</v>
      </c>
      <c r="CW10" s="170">
        <v>1</v>
      </c>
      <c r="CX10" s="170">
        <v>0</v>
      </c>
      <c r="CY10" s="170">
        <v>80</v>
      </c>
      <c r="CZ10" s="170">
        <v>48</v>
      </c>
      <c r="DA10" s="170">
        <v>32</v>
      </c>
      <c r="DB10" s="170">
        <v>48</v>
      </c>
      <c r="DC10" s="170">
        <v>42</v>
      </c>
      <c r="DD10" s="170">
        <v>6</v>
      </c>
      <c r="DE10" s="170">
        <v>49</v>
      </c>
      <c r="DF10" s="170">
        <v>42</v>
      </c>
      <c r="DG10" s="170">
        <v>6</v>
      </c>
      <c r="DH10" s="170">
        <v>49</v>
      </c>
      <c r="DI10" s="170">
        <v>32</v>
      </c>
      <c r="DJ10" s="170">
        <v>21</v>
      </c>
      <c r="DK10" s="170">
        <v>11</v>
      </c>
      <c r="DL10" s="170">
        <v>25</v>
      </c>
      <c r="DM10" s="170">
        <v>21</v>
      </c>
      <c r="DN10" s="170">
        <v>11</v>
      </c>
      <c r="DO10" s="170">
        <v>25</v>
      </c>
      <c r="DP10" s="170">
        <v>80</v>
      </c>
      <c r="DQ10" s="170">
        <v>80</v>
      </c>
      <c r="DR10" s="39">
        <v>537.1</v>
      </c>
      <c r="DS10" s="39">
        <v>0</v>
      </c>
      <c r="DT10" s="39">
        <v>0</v>
      </c>
      <c r="DU10" s="39">
        <v>0</v>
      </c>
      <c r="DV10" s="39">
        <v>816</v>
      </c>
      <c r="DW10" s="39">
        <v>0</v>
      </c>
      <c r="DX10" s="39">
        <v>777</v>
      </c>
      <c r="DY10" s="39">
        <v>0</v>
      </c>
      <c r="DZ10" s="39">
        <v>33.9</v>
      </c>
      <c r="EA10" s="138">
        <f t="shared" si="32"/>
        <v>2164</v>
      </c>
      <c r="EB10" s="29">
        <v>4</v>
      </c>
      <c r="EC10" s="16">
        <v>306</v>
      </c>
      <c r="ED10" s="130" t="s">
        <v>90</v>
      </c>
      <c r="EE10" s="131"/>
      <c r="EF10" s="131"/>
      <c r="EG10" s="131"/>
      <c r="EH10" s="131">
        <v>25</v>
      </c>
      <c r="EI10" s="16">
        <v>14</v>
      </c>
      <c r="EJ10" s="16">
        <f>37-7</f>
        <v>30</v>
      </c>
      <c r="EK10" s="16">
        <f>22+14</f>
        <v>36</v>
      </c>
      <c r="EL10" s="16">
        <f>7-7</f>
        <v>0</v>
      </c>
      <c r="EM10" s="16"/>
      <c r="EN10" s="16">
        <f t="shared" si="33"/>
        <v>80</v>
      </c>
    </row>
    <row r="11" spans="1:144" s="9" customFormat="1" ht="26.4">
      <c r="A11" s="15"/>
      <c r="B11" s="18">
        <v>5</v>
      </c>
      <c r="C11" s="20" t="s">
        <v>26</v>
      </c>
      <c r="D11" s="29">
        <v>1985</v>
      </c>
      <c r="E11" s="33"/>
      <c r="F11" s="30" t="s">
        <v>28</v>
      </c>
      <c r="G11" s="29">
        <v>1</v>
      </c>
      <c r="H11" s="30">
        <v>5</v>
      </c>
      <c r="I11" s="30" t="s">
        <v>12</v>
      </c>
      <c r="J11" s="16">
        <v>20599</v>
      </c>
      <c r="K11" s="54">
        <v>1397.7</v>
      </c>
      <c r="L11" s="27"/>
      <c r="M11" s="39">
        <f t="shared" si="7"/>
        <v>1397.7</v>
      </c>
      <c r="N11" s="16">
        <v>76</v>
      </c>
      <c r="O11" s="16">
        <v>175</v>
      </c>
      <c r="P11" s="16">
        <v>76</v>
      </c>
      <c r="Q11" s="16">
        <v>153</v>
      </c>
      <c r="R11" s="57">
        <f>3976.5-0.2</f>
        <v>3976.3</v>
      </c>
      <c r="S11" s="18">
        <f>2382.8-0.2</f>
        <v>2382.6000000000004</v>
      </c>
      <c r="T11" s="16">
        <f t="shared" si="8"/>
        <v>39</v>
      </c>
      <c r="U11" s="39">
        <f t="shared" si="9"/>
        <v>2093.8000000000002</v>
      </c>
      <c r="V11" s="39">
        <f t="shared" si="10"/>
        <v>1264.0000000000005</v>
      </c>
      <c r="W11" s="18">
        <v>37</v>
      </c>
      <c r="X11" s="38">
        <v>1882.5</v>
      </c>
      <c r="Y11" s="38">
        <v>1118.5999999999999</v>
      </c>
      <c r="Z11" s="18"/>
      <c r="AA11" s="18"/>
      <c r="AB11" s="18"/>
      <c r="AC11" s="38">
        <f t="shared" si="11"/>
        <v>214.60000000000002</v>
      </c>
      <c r="AD11" s="38">
        <f t="shared" si="12"/>
        <v>214.60000000000002</v>
      </c>
      <c r="AE11" s="38"/>
      <c r="AF11" s="38">
        <f>214.6+20.6-235.2+(172.3+42.3)</f>
        <v>214.60000000000002</v>
      </c>
      <c r="AG11" s="38"/>
      <c r="AH11" s="38"/>
      <c r="AI11" s="8">
        <f t="shared" si="13"/>
        <v>4190.9000000000005</v>
      </c>
      <c r="AJ11" s="19">
        <v>63</v>
      </c>
      <c r="AK11" s="16"/>
      <c r="AL11" s="16">
        <v>6</v>
      </c>
      <c r="AM11" s="16">
        <v>6</v>
      </c>
      <c r="AN11" s="16"/>
      <c r="AO11" s="16">
        <v>1</v>
      </c>
      <c r="AP11" s="16">
        <f>3189.2/2</f>
        <v>1594.6</v>
      </c>
      <c r="AQ11" s="28">
        <f>20.81*5</f>
        <v>104.05</v>
      </c>
      <c r="AR11" s="19"/>
      <c r="AS11" s="16"/>
      <c r="AT11" s="16">
        <f>172/2</f>
        <v>86</v>
      </c>
      <c r="AU11" s="16">
        <f>3043/2</f>
        <v>1521.5</v>
      </c>
      <c r="AV11" s="16"/>
      <c r="AW11" s="16">
        <f>3043/2</f>
        <v>1521.5</v>
      </c>
      <c r="AX11" s="16"/>
      <c r="AY11" s="16">
        <f>190/2</f>
        <v>95</v>
      </c>
      <c r="AZ11" s="16">
        <v>396</v>
      </c>
      <c r="BA11" s="16">
        <v>416</v>
      </c>
      <c r="BB11" s="16">
        <f>4</f>
        <v>4</v>
      </c>
      <c r="BC11" s="16">
        <v>2</v>
      </c>
      <c r="BD11" s="16">
        <f>36+83</f>
        <v>119</v>
      </c>
      <c r="BE11" s="16">
        <f>5*4+1+15*6+16*7</f>
        <v>223</v>
      </c>
      <c r="BF11" s="16">
        <v>1</v>
      </c>
      <c r="BG11" s="16">
        <f>(400+380+2200+660)/2*0.95*1873.9/(1873.9+272.8)+(400+380+2200+660)/2*0.95*272.8/(1873.9+272.8)*0.3</f>
        <v>1575.1965621651836</v>
      </c>
      <c r="BH11" s="16">
        <f>(400+380+2200+660)/2*0.95*272.8/(1873.9+272.8)*0.7</f>
        <v>153.80343783481621</v>
      </c>
      <c r="BI11" s="17"/>
      <c r="BJ11" s="59">
        <f t="shared" si="14"/>
        <v>1</v>
      </c>
      <c r="BK11" s="59">
        <f t="shared" si="15"/>
        <v>3976.3</v>
      </c>
      <c r="BL11" s="59">
        <f t="shared" si="16"/>
        <v>2382.6000000000004</v>
      </c>
      <c r="BM11" s="59" t="str">
        <f t="shared" si="17"/>
        <v>0</v>
      </c>
      <c r="BN11" s="59" t="str">
        <f t="shared" si="18"/>
        <v>0</v>
      </c>
      <c r="BO11" s="59" t="str">
        <f t="shared" si="19"/>
        <v>0</v>
      </c>
      <c r="BP11" s="59" t="str">
        <f t="shared" si="20"/>
        <v>0</v>
      </c>
      <c r="BQ11" s="59" t="str">
        <f t="shared" si="21"/>
        <v>0</v>
      </c>
      <c r="BR11" s="59" t="str">
        <f t="shared" si="22"/>
        <v>0</v>
      </c>
      <c r="BS11" s="16"/>
      <c r="BT11" s="16"/>
      <c r="BU11" s="16">
        <f t="shared" si="0"/>
        <v>416</v>
      </c>
      <c r="BV11" s="16">
        <f>2079/2</f>
        <v>1039.5</v>
      </c>
      <c r="BW11" s="16"/>
      <c r="BX11" s="16">
        <f t="shared" si="23"/>
        <v>1594.6</v>
      </c>
      <c r="BY11" s="125">
        <v>539.29999999999995</v>
      </c>
      <c r="BZ11" s="126">
        <v>539.29999999999995</v>
      </c>
      <c r="CA11" s="16">
        <v>3825</v>
      </c>
      <c r="CB11" s="16">
        <f t="shared" si="1"/>
        <v>2427.3000000000002</v>
      </c>
      <c r="CC11" s="41" t="str">
        <f t="shared" si="2"/>
        <v>0</v>
      </c>
      <c r="CD11" s="42">
        <f t="shared" si="3"/>
        <v>0</v>
      </c>
      <c r="CE11" s="41">
        <f t="shared" si="4"/>
        <v>1</v>
      </c>
      <c r="CF11" s="42">
        <f t="shared" si="5"/>
        <v>1521.5</v>
      </c>
      <c r="CG11" s="42">
        <f t="shared" si="24"/>
        <v>1</v>
      </c>
      <c r="CH11" s="42">
        <f t="shared" si="25"/>
        <v>1521.5</v>
      </c>
      <c r="CI11" s="39">
        <v>38</v>
      </c>
      <c r="CJ11" s="127" t="str">
        <f t="shared" si="26"/>
        <v>0</v>
      </c>
      <c r="CK11" s="127" t="str">
        <f t="shared" si="27"/>
        <v>0</v>
      </c>
      <c r="CL11" s="128">
        <f t="shared" si="28"/>
        <v>47.343007318361288</v>
      </c>
      <c r="CM11" s="129">
        <f t="shared" si="29"/>
        <v>1</v>
      </c>
      <c r="CN11" s="129">
        <f t="shared" si="30"/>
        <v>4190.9000000000005</v>
      </c>
      <c r="CO11" s="128">
        <f t="shared" si="31"/>
        <v>50.039371018158384</v>
      </c>
      <c r="CP11" s="170">
        <v>1</v>
      </c>
      <c r="CQ11" s="170">
        <v>1</v>
      </c>
      <c r="CR11" s="170">
        <v>1</v>
      </c>
      <c r="CS11" s="170">
        <v>1</v>
      </c>
      <c r="CT11" s="170">
        <v>0</v>
      </c>
      <c r="CU11" s="170">
        <v>1</v>
      </c>
      <c r="CV11" s="170">
        <v>1</v>
      </c>
      <c r="CW11" s="170">
        <v>1</v>
      </c>
      <c r="CX11" s="170">
        <v>0</v>
      </c>
      <c r="CY11" s="170">
        <v>76</v>
      </c>
      <c r="CZ11" s="170">
        <v>39</v>
      </c>
      <c r="DA11" s="170">
        <v>37</v>
      </c>
      <c r="DB11" s="170">
        <v>39</v>
      </c>
      <c r="DC11" s="170">
        <v>37</v>
      </c>
      <c r="DD11" s="170">
        <v>2</v>
      </c>
      <c r="DE11" s="170">
        <v>43</v>
      </c>
      <c r="DF11" s="170">
        <v>37</v>
      </c>
      <c r="DG11" s="170">
        <v>2</v>
      </c>
      <c r="DH11" s="170">
        <v>43</v>
      </c>
      <c r="DI11" s="170">
        <v>37</v>
      </c>
      <c r="DJ11" s="170">
        <v>24</v>
      </c>
      <c r="DK11" s="170">
        <v>13</v>
      </c>
      <c r="DL11" s="170">
        <v>27</v>
      </c>
      <c r="DM11" s="170">
        <v>24</v>
      </c>
      <c r="DN11" s="170">
        <v>13</v>
      </c>
      <c r="DO11" s="170">
        <v>27</v>
      </c>
      <c r="DP11" s="170">
        <v>76</v>
      </c>
      <c r="DQ11" s="170">
        <v>76</v>
      </c>
      <c r="DR11" s="39">
        <v>539.29999999999995</v>
      </c>
      <c r="DS11" s="39">
        <v>0</v>
      </c>
      <c r="DT11" s="39">
        <v>0</v>
      </c>
      <c r="DU11" s="39">
        <v>0</v>
      </c>
      <c r="DV11" s="39">
        <v>416</v>
      </c>
      <c r="DW11" s="39">
        <v>0</v>
      </c>
      <c r="DX11" s="39">
        <v>396</v>
      </c>
      <c r="DY11" s="39">
        <v>0</v>
      </c>
      <c r="DZ11" s="39">
        <v>20.6</v>
      </c>
      <c r="EA11" s="138">
        <f t="shared" si="32"/>
        <v>1371.8999999999999</v>
      </c>
      <c r="EB11" s="29">
        <v>5</v>
      </c>
      <c r="EC11" s="16">
        <v>232</v>
      </c>
      <c r="ED11" s="130" t="s">
        <v>92</v>
      </c>
      <c r="EE11" s="131"/>
      <c r="EF11" s="131"/>
      <c r="EG11" s="131"/>
      <c r="EH11" s="131">
        <v>20</v>
      </c>
      <c r="EI11" s="16">
        <v>13</v>
      </c>
      <c r="EJ11" s="16">
        <v>27</v>
      </c>
      <c r="EK11" s="16">
        <v>36</v>
      </c>
      <c r="EL11" s="16"/>
      <c r="EM11" s="16"/>
      <c r="EN11" s="16">
        <f t="shared" si="33"/>
        <v>76</v>
      </c>
    </row>
    <row r="12" spans="1:144" s="9" customFormat="1" ht="26.4">
      <c r="A12" s="15"/>
      <c r="B12" s="18">
        <v>6</v>
      </c>
      <c r="C12" s="20" t="s">
        <v>27</v>
      </c>
      <c r="D12" s="29">
        <v>1991</v>
      </c>
      <c r="E12" s="33"/>
      <c r="F12" s="30" t="s">
        <v>28</v>
      </c>
      <c r="G12" s="29">
        <v>1</v>
      </c>
      <c r="H12" s="30">
        <v>5</v>
      </c>
      <c r="I12" s="30" t="s">
        <v>12</v>
      </c>
      <c r="J12" s="16">
        <v>10398</v>
      </c>
      <c r="K12" s="54">
        <v>709.3</v>
      </c>
      <c r="L12" s="27"/>
      <c r="M12" s="39">
        <f t="shared" si="7"/>
        <v>709.3</v>
      </c>
      <c r="N12" s="16">
        <v>36</v>
      </c>
      <c r="O12" s="16">
        <v>83</v>
      </c>
      <c r="P12" s="16">
        <v>36</v>
      </c>
      <c r="Q12" s="16">
        <v>83</v>
      </c>
      <c r="R12" s="57">
        <f>1866.6</f>
        <v>1866.6</v>
      </c>
      <c r="S12" s="18">
        <f>1125.7</f>
        <v>1125.7</v>
      </c>
      <c r="T12" s="16">
        <f t="shared" si="8"/>
        <v>23</v>
      </c>
      <c r="U12" s="39">
        <f t="shared" si="9"/>
        <v>1206.1999999999998</v>
      </c>
      <c r="V12" s="39">
        <f t="shared" si="10"/>
        <v>734.90000000000009</v>
      </c>
      <c r="W12" s="18">
        <v>13</v>
      </c>
      <c r="X12" s="38">
        <v>660.4</v>
      </c>
      <c r="Y12" s="38">
        <v>390.8</v>
      </c>
      <c r="Z12" s="18"/>
      <c r="AA12" s="18"/>
      <c r="AB12" s="18"/>
      <c r="AC12" s="38">
        <f t="shared" si="11"/>
        <v>206.5</v>
      </c>
      <c r="AD12" s="38">
        <f t="shared" si="12"/>
        <v>206.5</v>
      </c>
      <c r="AE12" s="38"/>
      <c r="AF12" s="38">
        <f>224.2-1.6-222.6+206.5</f>
        <v>206.5</v>
      </c>
      <c r="AG12" s="38"/>
      <c r="AH12" s="38"/>
      <c r="AI12" s="8">
        <f>R12+AC12</f>
        <v>2073.1</v>
      </c>
      <c r="AJ12" s="19">
        <v>75</v>
      </c>
      <c r="AK12" s="16"/>
      <c r="AL12" s="16">
        <v>3</v>
      </c>
      <c r="AM12" s="17">
        <v>3</v>
      </c>
      <c r="AN12" s="17"/>
      <c r="AO12" s="16">
        <v>1</v>
      </c>
      <c r="AP12" s="16">
        <f>3189.2/2</f>
        <v>1594.6</v>
      </c>
      <c r="AQ12" s="28">
        <f>44.74*2</f>
        <v>89.48</v>
      </c>
      <c r="AR12" s="19"/>
      <c r="AS12" s="16"/>
      <c r="AT12" s="16">
        <f>172/2</f>
        <v>86</v>
      </c>
      <c r="AU12" s="16">
        <f t="shared" ref="AU12:AW12" si="34">3043/2</f>
        <v>1521.5</v>
      </c>
      <c r="AV12" s="16"/>
      <c r="AW12" s="16">
        <f t="shared" si="34"/>
        <v>1521.5</v>
      </c>
      <c r="AX12" s="16"/>
      <c r="AY12" s="16">
        <f>188/2</f>
        <v>94</v>
      </c>
      <c r="AZ12" s="16">
        <v>184</v>
      </c>
      <c r="BA12" s="16">
        <v>194</v>
      </c>
      <c r="BB12" s="16">
        <f>4</f>
        <v>4</v>
      </c>
      <c r="BC12" s="16">
        <v>2</v>
      </c>
      <c r="BD12" s="16">
        <f>36+83</f>
        <v>119</v>
      </c>
      <c r="BE12" s="16">
        <f>5*4+1+15*6+16*7</f>
        <v>223</v>
      </c>
      <c r="BF12" s="16">
        <v>1</v>
      </c>
      <c r="BG12" s="16">
        <f>(400+380+2200+660)/2*0.95*1893/(1893+265)+(400+380+2200+660)/2*0.95*265/(1893+265)*0.3</f>
        <v>1580.3765060240964</v>
      </c>
      <c r="BH12" s="16">
        <f>(400+380+2200+660)/2*0.95*265/(1893+265)*0.7</f>
        <v>148.62349397590361</v>
      </c>
      <c r="BI12" s="17"/>
      <c r="BJ12" s="59">
        <f t="shared" si="14"/>
        <v>1</v>
      </c>
      <c r="BK12" s="59">
        <f t="shared" si="15"/>
        <v>1866.6</v>
      </c>
      <c r="BL12" s="59">
        <f t="shared" si="16"/>
        <v>1125.7</v>
      </c>
      <c r="BM12" s="59" t="str">
        <f t="shared" si="17"/>
        <v>0</v>
      </c>
      <c r="BN12" s="59" t="str">
        <f t="shared" si="18"/>
        <v>0</v>
      </c>
      <c r="BO12" s="59" t="str">
        <f t="shared" si="19"/>
        <v>0</v>
      </c>
      <c r="BP12" s="59" t="str">
        <f t="shared" si="20"/>
        <v>0</v>
      </c>
      <c r="BQ12" s="59" t="str">
        <f t="shared" si="21"/>
        <v>0</v>
      </c>
      <c r="BR12" s="59" t="str">
        <f t="shared" si="22"/>
        <v>0</v>
      </c>
      <c r="BS12" s="16"/>
      <c r="BT12" s="16"/>
      <c r="BU12" s="16">
        <f>BA12</f>
        <v>194</v>
      </c>
      <c r="BV12" s="16">
        <f>2079/2</f>
        <v>1039.5</v>
      </c>
      <c r="BW12" s="16"/>
      <c r="BX12" s="16">
        <f>AP12</f>
        <v>1594.6</v>
      </c>
      <c r="BY12" s="125">
        <v>265.10000000000002</v>
      </c>
      <c r="BZ12" s="126">
        <v>265.10000000000002</v>
      </c>
      <c r="CA12" s="16">
        <v>1802</v>
      </c>
      <c r="CB12" s="16">
        <f t="shared" si="1"/>
        <v>1092.7</v>
      </c>
      <c r="CC12" s="41" t="str">
        <f t="shared" si="2"/>
        <v>0</v>
      </c>
      <c r="CD12" s="42">
        <f t="shared" si="3"/>
        <v>0</v>
      </c>
      <c r="CE12" s="41">
        <f t="shared" si="4"/>
        <v>1</v>
      </c>
      <c r="CF12" s="42">
        <f t="shared" si="5"/>
        <v>1521.5</v>
      </c>
      <c r="CG12" s="42">
        <f t="shared" si="24"/>
        <v>1</v>
      </c>
      <c r="CH12" s="42">
        <f t="shared" si="25"/>
        <v>1521.5</v>
      </c>
      <c r="CI12" s="39">
        <v>40</v>
      </c>
      <c r="CJ12" s="127" t="str">
        <f t="shared" si="26"/>
        <v>0</v>
      </c>
      <c r="CK12" s="127" t="str">
        <f t="shared" si="27"/>
        <v>0</v>
      </c>
      <c r="CL12" s="128">
        <f t="shared" si="28"/>
        <v>35.379834994106936</v>
      </c>
      <c r="CM12" s="129" t="str">
        <f t="shared" si="29"/>
        <v>0</v>
      </c>
      <c r="CN12" s="129" t="str">
        <f t="shared" si="30"/>
        <v>0</v>
      </c>
      <c r="CO12" s="128">
        <f t="shared" si="31"/>
        <v>41.816603154695869</v>
      </c>
      <c r="CP12" s="170">
        <v>1</v>
      </c>
      <c r="CQ12" s="170">
        <v>1</v>
      </c>
      <c r="CR12" s="170">
        <v>1</v>
      </c>
      <c r="CS12" s="170">
        <v>1</v>
      </c>
      <c r="CT12" s="170">
        <v>0</v>
      </c>
      <c r="CU12" s="170">
        <v>1</v>
      </c>
      <c r="CV12" s="170">
        <v>1</v>
      </c>
      <c r="CW12" s="170">
        <v>1</v>
      </c>
      <c r="CX12" s="170">
        <v>0</v>
      </c>
      <c r="CY12" s="170">
        <v>36</v>
      </c>
      <c r="CZ12" s="170">
        <v>23</v>
      </c>
      <c r="DA12" s="170">
        <v>13</v>
      </c>
      <c r="DB12" s="170">
        <v>23</v>
      </c>
      <c r="DC12" s="170">
        <v>20</v>
      </c>
      <c r="DD12" s="170">
        <v>3</v>
      </c>
      <c r="DE12" s="170">
        <v>24</v>
      </c>
      <c r="DF12" s="170">
        <v>20</v>
      </c>
      <c r="DG12" s="170">
        <v>3</v>
      </c>
      <c r="DH12" s="170">
        <v>24</v>
      </c>
      <c r="DI12" s="170">
        <v>13</v>
      </c>
      <c r="DJ12" s="170">
        <v>11</v>
      </c>
      <c r="DK12" s="170">
        <v>2</v>
      </c>
      <c r="DL12" s="170">
        <v>11</v>
      </c>
      <c r="DM12" s="170">
        <v>11</v>
      </c>
      <c r="DN12" s="170">
        <v>2</v>
      </c>
      <c r="DO12" s="170">
        <v>11</v>
      </c>
      <c r="DP12" s="170">
        <v>36</v>
      </c>
      <c r="DQ12" s="170">
        <v>36</v>
      </c>
      <c r="DR12" s="39">
        <v>265.10000000000002</v>
      </c>
      <c r="DS12" s="39">
        <v>0</v>
      </c>
      <c r="DT12" s="39">
        <v>0</v>
      </c>
      <c r="DU12" s="39">
        <v>0</v>
      </c>
      <c r="DV12" s="39">
        <v>194</v>
      </c>
      <c r="DW12" s="39">
        <v>0</v>
      </c>
      <c r="DX12" s="39">
        <v>184</v>
      </c>
      <c r="DY12" s="39">
        <v>5.3</v>
      </c>
      <c r="DZ12" s="39">
        <v>10.8</v>
      </c>
      <c r="EA12" s="138">
        <f t="shared" si="32"/>
        <v>659.19999999999993</v>
      </c>
      <c r="EB12" s="29">
        <v>6</v>
      </c>
      <c r="EC12" s="16">
        <v>450</v>
      </c>
      <c r="ED12" s="130" t="s">
        <v>91</v>
      </c>
      <c r="EE12" s="131"/>
      <c r="EF12" s="131"/>
      <c r="EG12" s="131"/>
      <c r="EH12" s="131">
        <v>15</v>
      </c>
      <c r="EI12" s="16">
        <v>5</v>
      </c>
      <c r="EJ12" s="16">
        <v>15</v>
      </c>
      <c r="EK12" s="16">
        <v>16</v>
      </c>
      <c r="EL12" s="16"/>
      <c r="EM12" s="16"/>
      <c r="EN12" s="16">
        <f>EI12+EJ12+EK12+EL12+EM12</f>
        <v>36</v>
      </c>
    </row>
    <row r="13" spans="1:144" s="141" customFormat="1" ht="24" customHeight="1">
      <c r="A13" s="132"/>
      <c r="B13" s="133"/>
      <c r="C13" s="134" t="s">
        <v>94</v>
      </c>
      <c r="D13" s="135"/>
      <c r="E13" s="133"/>
      <c r="F13" s="136"/>
      <c r="G13" s="137">
        <f>G7+G8+G9+G10+G11+G12</f>
        <v>6</v>
      </c>
      <c r="H13" s="137"/>
      <c r="I13" s="135"/>
      <c r="J13" s="137">
        <f t="shared" ref="J13:BU13" si="35">J7+J8+J9+J10+J11+J12</f>
        <v>109696.7</v>
      </c>
      <c r="K13" s="138">
        <f t="shared" si="35"/>
        <v>7389.2</v>
      </c>
      <c r="L13" s="137">
        <f t="shared" si="35"/>
        <v>0</v>
      </c>
      <c r="M13" s="138">
        <f t="shared" si="35"/>
        <v>7389.2</v>
      </c>
      <c r="N13" s="137">
        <f t="shared" si="35"/>
        <v>432</v>
      </c>
      <c r="O13" s="137">
        <f t="shared" si="35"/>
        <v>989</v>
      </c>
      <c r="P13" s="137">
        <f t="shared" si="35"/>
        <v>431</v>
      </c>
      <c r="Q13" s="137">
        <f t="shared" si="35"/>
        <v>883</v>
      </c>
      <c r="R13" s="139">
        <f t="shared" si="35"/>
        <v>22421.499999999996</v>
      </c>
      <c r="S13" s="137">
        <f t="shared" si="35"/>
        <v>13382.7</v>
      </c>
      <c r="T13" s="137">
        <f t="shared" si="35"/>
        <v>259</v>
      </c>
      <c r="U13" s="138">
        <f t="shared" si="35"/>
        <v>13601.2</v>
      </c>
      <c r="V13" s="137">
        <f t="shared" si="35"/>
        <v>8170.3000000000011</v>
      </c>
      <c r="W13" s="137">
        <f t="shared" si="35"/>
        <v>173</v>
      </c>
      <c r="X13" s="138">
        <f t="shared" si="35"/>
        <v>8820.2999999999993</v>
      </c>
      <c r="Y13" s="138">
        <f t="shared" si="35"/>
        <v>5212.4000000000005</v>
      </c>
      <c r="Z13" s="137">
        <f t="shared" si="35"/>
        <v>0</v>
      </c>
      <c r="AA13" s="137">
        <f t="shared" si="35"/>
        <v>0</v>
      </c>
      <c r="AB13" s="137">
        <f t="shared" si="35"/>
        <v>0</v>
      </c>
      <c r="AC13" s="138">
        <f t="shared" si="35"/>
        <v>421.1</v>
      </c>
      <c r="AD13" s="138">
        <f t="shared" si="35"/>
        <v>421.1</v>
      </c>
      <c r="AE13" s="138">
        <f t="shared" si="35"/>
        <v>0</v>
      </c>
      <c r="AF13" s="137">
        <f t="shared" si="35"/>
        <v>421.1</v>
      </c>
      <c r="AG13" s="137">
        <f t="shared" si="35"/>
        <v>0</v>
      </c>
      <c r="AH13" s="137">
        <f t="shared" si="35"/>
        <v>0</v>
      </c>
      <c r="AI13" s="138">
        <f t="shared" si="35"/>
        <v>22842.6</v>
      </c>
      <c r="AJ13" s="138">
        <f t="shared" si="35"/>
        <v>768</v>
      </c>
      <c r="AK13" s="138">
        <f t="shared" si="35"/>
        <v>0</v>
      </c>
      <c r="AL13" s="137">
        <f t="shared" si="35"/>
        <v>33</v>
      </c>
      <c r="AM13" s="138">
        <f t="shared" si="35"/>
        <v>33</v>
      </c>
      <c r="AN13" s="138">
        <f t="shared" si="35"/>
        <v>0</v>
      </c>
      <c r="AO13" s="138">
        <f t="shared" si="35"/>
        <v>6</v>
      </c>
      <c r="AP13" s="138">
        <f t="shared" si="35"/>
        <v>15946</v>
      </c>
      <c r="AQ13" s="138">
        <f t="shared" si="35"/>
        <v>942.68999999999994</v>
      </c>
      <c r="AR13" s="138">
        <f t="shared" si="35"/>
        <v>0</v>
      </c>
      <c r="AS13" s="138">
        <f t="shared" si="35"/>
        <v>0</v>
      </c>
      <c r="AT13" s="138">
        <f t="shared" si="35"/>
        <v>860</v>
      </c>
      <c r="AU13" s="138">
        <f t="shared" si="35"/>
        <v>15215</v>
      </c>
      <c r="AV13" s="138">
        <f t="shared" si="35"/>
        <v>0</v>
      </c>
      <c r="AW13" s="138">
        <f t="shared" si="35"/>
        <v>15215</v>
      </c>
      <c r="AX13" s="138">
        <f t="shared" si="35"/>
        <v>0</v>
      </c>
      <c r="AY13" s="138">
        <f t="shared" si="35"/>
        <v>941</v>
      </c>
      <c r="AZ13" s="138">
        <f t="shared" si="35"/>
        <v>3923.8</v>
      </c>
      <c r="BA13" s="138">
        <f t="shared" si="35"/>
        <v>4141</v>
      </c>
      <c r="BB13" s="138">
        <f t="shared" si="35"/>
        <v>24</v>
      </c>
      <c r="BC13" s="138">
        <f t="shared" si="35"/>
        <v>12</v>
      </c>
      <c r="BD13" s="138">
        <f t="shared" si="35"/>
        <v>1334</v>
      </c>
      <c r="BE13" s="138">
        <f t="shared" si="35"/>
        <v>2416</v>
      </c>
      <c r="BF13" s="138">
        <f t="shared" si="35"/>
        <v>6</v>
      </c>
      <c r="BG13" s="138">
        <f t="shared" si="35"/>
        <v>15846.589020081656</v>
      </c>
      <c r="BH13" s="138">
        <f t="shared" si="35"/>
        <v>1443.4109799183439</v>
      </c>
      <c r="BI13" s="138">
        <f t="shared" si="35"/>
        <v>0</v>
      </c>
      <c r="BJ13" s="137">
        <f t="shared" si="35"/>
        <v>6</v>
      </c>
      <c r="BK13" s="138">
        <f t="shared" si="35"/>
        <v>22421.499999999996</v>
      </c>
      <c r="BL13" s="138">
        <f t="shared" si="35"/>
        <v>13382.7</v>
      </c>
      <c r="BM13" s="138">
        <f t="shared" si="35"/>
        <v>0</v>
      </c>
      <c r="BN13" s="138">
        <f t="shared" si="35"/>
        <v>0</v>
      </c>
      <c r="BO13" s="138">
        <f t="shared" si="35"/>
        <v>0</v>
      </c>
      <c r="BP13" s="138">
        <f t="shared" si="35"/>
        <v>0</v>
      </c>
      <c r="BQ13" s="138">
        <f t="shared" si="35"/>
        <v>0</v>
      </c>
      <c r="BR13" s="138">
        <f t="shared" si="35"/>
        <v>0</v>
      </c>
      <c r="BS13" s="138">
        <f t="shared" si="35"/>
        <v>0</v>
      </c>
      <c r="BT13" s="138">
        <f t="shared" si="35"/>
        <v>0</v>
      </c>
      <c r="BU13" s="138">
        <f t="shared" si="35"/>
        <v>4141</v>
      </c>
      <c r="BV13" s="138">
        <f t="shared" ref="BV13:CI13" si="36">BV7+BV8+BV9+BV10+BV11+BV12</f>
        <v>10395</v>
      </c>
      <c r="BW13" s="138">
        <f t="shared" si="36"/>
        <v>0</v>
      </c>
      <c r="BX13" s="138">
        <f t="shared" si="36"/>
        <v>15946</v>
      </c>
      <c r="BY13" s="138">
        <f t="shared" si="36"/>
        <v>2942.7000000000003</v>
      </c>
      <c r="BZ13" s="138">
        <f t="shared" si="36"/>
        <v>2942.7000000000003</v>
      </c>
      <c r="CA13" s="138">
        <f t="shared" si="36"/>
        <v>23247</v>
      </c>
      <c r="CB13" s="138">
        <f t="shared" si="36"/>
        <v>15857.8</v>
      </c>
      <c r="CC13" s="138">
        <f t="shared" si="36"/>
        <v>0</v>
      </c>
      <c r="CD13" s="138">
        <f t="shared" si="36"/>
        <v>0</v>
      </c>
      <c r="CE13" s="138">
        <f t="shared" si="36"/>
        <v>6</v>
      </c>
      <c r="CF13" s="138">
        <f t="shared" si="36"/>
        <v>15215</v>
      </c>
      <c r="CG13" s="138">
        <f t="shared" si="36"/>
        <v>6</v>
      </c>
      <c r="CH13" s="138">
        <f t="shared" si="36"/>
        <v>15215</v>
      </c>
      <c r="CI13" s="138">
        <f t="shared" si="36"/>
        <v>233</v>
      </c>
      <c r="CJ13" s="137">
        <f>CJ7+CJ8+CJ9+CJ10+CJ11+CJ12</f>
        <v>1</v>
      </c>
      <c r="CK13" s="137">
        <f>CK7+CK8+CK9+CK10+CK11+CK12</f>
        <v>4162.1000000000004</v>
      </c>
      <c r="CL13" s="140"/>
      <c r="CM13" s="137">
        <f>CM7+CM8+CM9+CM10+CM11+CM12</f>
        <v>2</v>
      </c>
      <c r="CN13" s="137">
        <f>CN7+CN8+CN9+CN10+CN11+CN12</f>
        <v>8353</v>
      </c>
      <c r="CO13" s="140"/>
      <c r="CP13" s="138">
        <f t="shared" ref="CP13:EA13" si="37">CP7+CP8+CP9+CP10+CP11+CP12</f>
        <v>6</v>
      </c>
      <c r="CQ13" s="138">
        <f t="shared" si="37"/>
        <v>6</v>
      </c>
      <c r="CR13" s="138">
        <f t="shared" si="37"/>
        <v>6</v>
      </c>
      <c r="CS13" s="138">
        <f t="shared" si="37"/>
        <v>6</v>
      </c>
      <c r="CT13" s="138">
        <f t="shared" si="37"/>
        <v>0</v>
      </c>
      <c r="CU13" s="138">
        <f t="shared" si="37"/>
        <v>4</v>
      </c>
      <c r="CV13" s="138">
        <f t="shared" si="37"/>
        <v>5</v>
      </c>
      <c r="CW13" s="138">
        <f t="shared" si="37"/>
        <v>5</v>
      </c>
      <c r="CX13" s="138">
        <f t="shared" si="37"/>
        <v>0</v>
      </c>
      <c r="CY13" s="138">
        <f t="shared" si="37"/>
        <v>432</v>
      </c>
      <c r="CZ13" s="138">
        <f t="shared" si="37"/>
        <v>264</v>
      </c>
      <c r="DA13" s="138">
        <f t="shared" si="37"/>
        <v>168</v>
      </c>
      <c r="DB13" s="138">
        <f t="shared" si="37"/>
        <v>264</v>
      </c>
      <c r="DC13" s="138">
        <f t="shared" si="37"/>
        <v>242</v>
      </c>
      <c r="DD13" s="138">
        <f t="shared" si="37"/>
        <v>23</v>
      </c>
      <c r="DE13" s="138">
        <f t="shared" si="37"/>
        <v>279</v>
      </c>
      <c r="DF13" s="138">
        <f t="shared" si="37"/>
        <v>242</v>
      </c>
      <c r="DG13" s="138">
        <f t="shared" si="37"/>
        <v>23</v>
      </c>
      <c r="DH13" s="138">
        <f t="shared" si="37"/>
        <v>279</v>
      </c>
      <c r="DI13" s="138">
        <f t="shared" si="37"/>
        <v>168</v>
      </c>
      <c r="DJ13" s="138">
        <f t="shared" si="37"/>
        <v>118</v>
      </c>
      <c r="DK13" s="138">
        <f t="shared" si="37"/>
        <v>55</v>
      </c>
      <c r="DL13" s="138">
        <f t="shared" si="37"/>
        <v>129</v>
      </c>
      <c r="DM13" s="138">
        <f t="shared" si="37"/>
        <v>118</v>
      </c>
      <c r="DN13" s="138">
        <f t="shared" si="37"/>
        <v>55</v>
      </c>
      <c r="DO13" s="138">
        <f t="shared" si="37"/>
        <v>129</v>
      </c>
      <c r="DP13" s="138">
        <f t="shared" si="37"/>
        <v>432</v>
      </c>
      <c r="DQ13" s="138">
        <f t="shared" si="37"/>
        <v>432</v>
      </c>
      <c r="DR13" s="138">
        <f t="shared" si="37"/>
        <v>2942.7000000000003</v>
      </c>
      <c r="DS13" s="138">
        <f t="shared" si="37"/>
        <v>0</v>
      </c>
      <c r="DT13" s="138">
        <f t="shared" si="37"/>
        <v>0</v>
      </c>
      <c r="DU13" s="138">
        <f t="shared" si="37"/>
        <v>0</v>
      </c>
      <c r="DV13" s="138">
        <f t="shared" si="37"/>
        <v>4141</v>
      </c>
      <c r="DW13" s="138">
        <f t="shared" si="37"/>
        <v>0</v>
      </c>
      <c r="DX13" s="138">
        <f t="shared" si="37"/>
        <v>3924</v>
      </c>
      <c r="DY13" s="138">
        <f t="shared" si="37"/>
        <v>5.3</v>
      </c>
      <c r="DZ13" s="138">
        <f t="shared" si="37"/>
        <v>226.60000000000002</v>
      </c>
      <c r="EA13" s="138">
        <f t="shared" si="37"/>
        <v>11239.6</v>
      </c>
      <c r="EB13" s="135"/>
      <c r="EC13" s="135"/>
      <c r="ED13" s="171"/>
      <c r="EE13" s="171"/>
      <c r="EF13" s="171"/>
      <c r="EG13" s="171"/>
      <c r="EH13" s="172"/>
      <c r="EI13" s="137">
        <f t="shared" ref="EI13:EN13" si="38">EI7+EI8+EI9+EI10+EI11+EI12</f>
        <v>76</v>
      </c>
      <c r="EJ13" s="137">
        <f t="shared" si="38"/>
        <v>184</v>
      </c>
      <c r="EK13" s="137">
        <f t="shared" si="38"/>
        <v>143</v>
      </c>
      <c r="EL13" s="137">
        <f t="shared" si="38"/>
        <v>29</v>
      </c>
      <c r="EM13" s="137">
        <f t="shared" si="38"/>
        <v>0</v>
      </c>
      <c r="EN13" s="137">
        <f t="shared" si="38"/>
        <v>432</v>
      </c>
    </row>
    <row r="14" spans="1:144" s="21" customFormat="1">
      <c r="B14" s="22"/>
      <c r="E14" s="24"/>
      <c r="F14" s="23"/>
      <c r="H14" s="24"/>
      <c r="I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S14" s="22"/>
      <c r="CC14" s="36"/>
      <c r="CD14" s="36"/>
      <c r="CE14" s="36"/>
      <c r="CF14" s="36"/>
      <c r="CG14" s="36"/>
      <c r="CH14" s="36"/>
      <c r="CI14" s="36"/>
      <c r="CJ14" s="36"/>
      <c r="CK14" s="3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22"/>
      <c r="EE14" s="25"/>
      <c r="EF14" s="25"/>
      <c r="EG14" s="25"/>
      <c r="EH14" s="26"/>
    </row>
    <row r="15" spans="1:144" s="21" customFormat="1">
      <c r="B15" s="22"/>
      <c r="E15" s="24"/>
      <c r="F15" s="23"/>
      <c r="H15" s="24"/>
      <c r="I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S15" s="22"/>
      <c r="CC15" s="36"/>
      <c r="CD15" s="36"/>
      <c r="CE15" s="36"/>
      <c r="CF15" s="36"/>
      <c r="CG15" s="36"/>
      <c r="CH15" s="36"/>
      <c r="CI15" s="36"/>
      <c r="CJ15" s="36"/>
      <c r="CK15" s="3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22"/>
      <c r="EE15" s="25"/>
      <c r="EF15" s="25"/>
      <c r="EG15" s="25"/>
      <c r="EH15" s="26"/>
    </row>
    <row r="16" spans="1:144" s="21" customFormat="1">
      <c r="B16" s="22"/>
      <c r="C16" s="36"/>
      <c r="D16" s="36"/>
      <c r="E16" s="43"/>
      <c r="F16" s="44"/>
      <c r="G16" s="36"/>
      <c r="H16" s="43"/>
      <c r="I16" s="43"/>
      <c r="J16" s="36"/>
      <c r="K16" s="48"/>
      <c r="L16" s="36"/>
      <c r="M16" s="36"/>
      <c r="N16" s="36"/>
      <c r="O16" s="36"/>
      <c r="P16" s="36"/>
      <c r="Q16" s="36"/>
      <c r="R16" s="61"/>
      <c r="S16" s="45"/>
      <c r="T16" s="45"/>
      <c r="U16" s="45"/>
      <c r="V16" s="45"/>
      <c r="W16" s="45"/>
      <c r="X16" s="4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S16" s="22"/>
      <c r="CA16" s="35"/>
      <c r="CB16" s="52"/>
      <c r="CC16" s="36"/>
      <c r="CD16" s="36"/>
      <c r="CE16" s="36"/>
      <c r="CF16" s="36"/>
      <c r="CG16" s="36"/>
      <c r="CH16" s="36"/>
      <c r="CI16" s="36"/>
      <c r="CJ16" s="36"/>
      <c r="CK16" s="3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22"/>
      <c r="EE16" s="25"/>
      <c r="EF16" s="25"/>
      <c r="EG16" s="25"/>
      <c r="EH16" s="26"/>
    </row>
    <row r="17" spans="2:138" s="21" customFormat="1">
      <c r="B17" s="22"/>
      <c r="C17" s="36"/>
      <c r="D17" s="36"/>
      <c r="E17" s="43"/>
      <c r="F17" s="44"/>
      <c r="G17" s="36"/>
      <c r="H17" s="43"/>
      <c r="I17" s="43"/>
      <c r="J17" s="36"/>
      <c r="K17" s="48"/>
      <c r="L17" s="36"/>
      <c r="M17" s="36"/>
      <c r="N17" s="36"/>
      <c r="O17" s="36"/>
      <c r="P17" s="36"/>
      <c r="Q17" s="36"/>
      <c r="R17" s="46"/>
      <c r="S17" s="36"/>
      <c r="T17" s="45"/>
      <c r="U17" s="47"/>
      <c r="V17" s="45"/>
      <c r="W17" s="45"/>
      <c r="X17" s="4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S17" s="22"/>
      <c r="BK17" s="40"/>
      <c r="CA17" s="35"/>
      <c r="CB17" s="52"/>
      <c r="CC17" s="36"/>
      <c r="CD17" s="36"/>
      <c r="CE17" s="36"/>
      <c r="CF17" s="36"/>
      <c r="CG17" s="36"/>
      <c r="CH17" s="36"/>
      <c r="CI17" s="36"/>
      <c r="CJ17" s="36"/>
      <c r="CK17" s="3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22"/>
      <c r="EE17" s="25"/>
      <c r="EF17" s="25"/>
      <c r="EG17" s="25"/>
      <c r="EH17" s="26"/>
    </row>
    <row r="18" spans="2:138" s="21" customFormat="1">
      <c r="B18" s="22"/>
      <c r="C18" s="36"/>
      <c r="D18" s="36"/>
      <c r="E18" s="43"/>
      <c r="F18" s="44"/>
      <c r="G18" s="36"/>
      <c r="H18" s="43"/>
      <c r="I18" s="43"/>
      <c r="J18" s="36"/>
      <c r="K18" s="48"/>
      <c r="L18" s="36"/>
      <c r="M18" s="36"/>
      <c r="N18" s="36"/>
      <c r="O18" s="36"/>
      <c r="P18" s="36"/>
      <c r="Q18" s="36"/>
      <c r="R18" s="46"/>
      <c r="S18" s="45"/>
      <c r="T18" s="45"/>
      <c r="U18" s="47"/>
      <c r="V18" s="45"/>
      <c r="W18" s="45"/>
      <c r="X18" s="4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S18" s="22"/>
      <c r="CA18" s="35"/>
      <c r="CB18" s="52"/>
      <c r="CC18" s="36"/>
      <c r="CD18" s="36"/>
      <c r="CE18" s="36"/>
      <c r="CF18" s="36"/>
      <c r="CG18" s="36"/>
      <c r="CH18" s="36"/>
      <c r="CI18" s="36"/>
      <c r="CJ18" s="36"/>
      <c r="CK18" s="3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22"/>
      <c r="EE18" s="25"/>
      <c r="EF18" s="25"/>
      <c r="EG18" s="25"/>
      <c r="EH18" s="26"/>
    </row>
    <row r="19" spans="2:138" s="21" customFormat="1">
      <c r="B19" s="22"/>
      <c r="C19" s="36"/>
      <c r="D19" s="36"/>
      <c r="E19" s="43"/>
      <c r="F19" s="44"/>
      <c r="G19" s="36"/>
      <c r="H19" s="43"/>
      <c r="I19" s="43"/>
      <c r="J19" s="36"/>
      <c r="K19" s="48"/>
      <c r="L19" s="36"/>
      <c r="M19" s="36"/>
      <c r="N19" s="36"/>
      <c r="O19" s="36"/>
      <c r="P19" s="36"/>
      <c r="Q19" s="36"/>
      <c r="R19" s="46"/>
      <c r="S19" s="45"/>
      <c r="T19" s="45"/>
      <c r="U19" s="47"/>
      <c r="V19" s="45"/>
      <c r="W19" s="45"/>
      <c r="X19" s="4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S19" s="22"/>
      <c r="CA19" s="35"/>
      <c r="CB19" s="52"/>
      <c r="CC19" s="36"/>
      <c r="CD19" s="36"/>
      <c r="CE19" s="36"/>
      <c r="CF19" s="36"/>
      <c r="CG19" s="36"/>
      <c r="CH19" s="36"/>
      <c r="CI19" s="36"/>
      <c r="CJ19" s="36"/>
      <c r="CK19" s="3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22"/>
      <c r="EE19" s="25"/>
      <c r="EF19" s="25"/>
      <c r="EG19" s="25"/>
      <c r="EH19" s="26"/>
    </row>
    <row r="20" spans="2:138" s="21" customFormat="1">
      <c r="B20" s="22"/>
      <c r="C20" s="36"/>
      <c r="D20" s="36"/>
      <c r="E20" s="43"/>
      <c r="F20" s="44"/>
      <c r="G20" s="36"/>
      <c r="H20" s="43"/>
      <c r="I20" s="43"/>
      <c r="J20" s="36"/>
      <c r="K20" s="49"/>
      <c r="L20" s="36"/>
      <c r="M20" s="36"/>
      <c r="N20" s="36"/>
      <c r="O20" s="36"/>
      <c r="P20" s="36"/>
      <c r="Q20" s="36"/>
      <c r="R20" s="46"/>
      <c r="S20" s="45"/>
      <c r="T20" s="45"/>
      <c r="U20" s="47"/>
      <c r="V20" s="45"/>
      <c r="W20" s="45"/>
      <c r="X20" s="4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S20" s="22"/>
      <c r="CA20" s="35"/>
      <c r="CB20" s="52"/>
      <c r="CC20" s="36"/>
      <c r="CD20" s="36"/>
      <c r="CE20" s="36"/>
      <c r="CF20" s="36"/>
      <c r="CG20" s="36"/>
      <c r="CH20" s="36"/>
      <c r="CI20" s="36"/>
      <c r="CJ20" s="36"/>
      <c r="CK20" s="3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22"/>
      <c r="EE20" s="25"/>
      <c r="EF20" s="25"/>
      <c r="EG20" s="25"/>
      <c r="EH20" s="26"/>
    </row>
    <row r="21" spans="2:138" s="21" customFormat="1">
      <c r="B21" s="22"/>
      <c r="C21" s="36"/>
      <c r="D21" s="36"/>
      <c r="E21" s="43"/>
      <c r="F21" s="44"/>
      <c r="G21" s="36"/>
      <c r="H21" s="43"/>
      <c r="I21" s="43"/>
      <c r="J21" s="36"/>
      <c r="K21" s="49"/>
      <c r="L21" s="36"/>
      <c r="M21" s="36"/>
      <c r="N21" s="36"/>
      <c r="O21" s="36"/>
      <c r="P21" s="36"/>
      <c r="Q21" s="36"/>
      <c r="R21" s="46"/>
      <c r="S21" s="45"/>
      <c r="T21" s="45"/>
      <c r="U21" s="47"/>
      <c r="V21" s="45"/>
      <c r="W21" s="45"/>
      <c r="X21" s="4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S21" s="22"/>
      <c r="CA21" s="35"/>
      <c r="CB21" s="52"/>
      <c r="CC21" s="36"/>
      <c r="CD21" s="36"/>
      <c r="CE21" s="36"/>
      <c r="CF21" s="36"/>
      <c r="CG21" s="36"/>
      <c r="CH21" s="36"/>
      <c r="CI21" s="36"/>
      <c r="CJ21" s="36"/>
      <c r="CK21" s="3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22"/>
      <c r="EE21" s="25"/>
      <c r="EF21" s="25"/>
      <c r="EG21" s="25"/>
      <c r="EH21" s="26"/>
    </row>
    <row r="22" spans="2:138" s="21" customFormat="1">
      <c r="B22" s="22"/>
      <c r="C22" s="36"/>
      <c r="D22" s="36"/>
      <c r="E22" s="43"/>
      <c r="F22" s="44"/>
      <c r="G22" s="36"/>
      <c r="H22" s="43"/>
      <c r="I22" s="43"/>
      <c r="J22" s="36"/>
      <c r="K22" s="50"/>
      <c r="L22" s="36"/>
      <c r="M22" s="36"/>
      <c r="N22" s="36"/>
      <c r="O22" s="36"/>
      <c r="P22" s="36"/>
      <c r="Q22" s="36"/>
      <c r="R22" s="46"/>
      <c r="S22" s="45"/>
      <c r="T22" s="45"/>
      <c r="U22" s="47"/>
      <c r="V22" s="45"/>
      <c r="W22" s="45"/>
      <c r="X22" s="4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S22" s="22"/>
      <c r="CA22" s="51"/>
      <c r="CB22" s="53"/>
      <c r="CC22" s="36"/>
      <c r="CD22" s="36"/>
      <c r="CE22" s="36"/>
      <c r="CF22" s="36"/>
      <c r="CG22" s="36"/>
      <c r="CH22" s="36"/>
      <c r="CI22" s="36"/>
      <c r="CJ22" s="36"/>
      <c r="CK22" s="3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22"/>
      <c r="EE22" s="25"/>
      <c r="EF22" s="25"/>
      <c r="EG22" s="25"/>
      <c r="EH22" s="26"/>
    </row>
    <row r="23" spans="2:138" s="21" customFormat="1">
      <c r="B23" s="22"/>
      <c r="C23" s="36"/>
      <c r="D23" s="36"/>
      <c r="E23" s="43"/>
      <c r="F23" s="44"/>
      <c r="G23" s="36"/>
      <c r="H23" s="43"/>
      <c r="I23" s="43"/>
      <c r="J23" s="36"/>
      <c r="L23" s="36"/>
      <c r="M23" s="36"/>
      <c r="N23" s="36"/>
      <c r="O23" s="36"/>
      <c r="P23" s="36"/>
      <c r="Q23" s="36"/>
      <c r="R23" s="45"/>
      <c r="S23" s="45"/>
      <c r="T23" s="45"/>
      <c r="U23" s="45"/>
      <c r="V23" s="45"/>
      <c r="W23" s="45"/>
      <c r="X23" s="4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S23" s="22"/>
      <c r="CC23" s="36"/>
      <c r="CD23" s="36"/>
      <c r="CE23" s="36"/>
      <c r="CF23" s="36"/>
      <c r="CG23" s="36"/>
      <c r="CH23" s="36"/>
      <c r="CI23" s="36"/>
      <c r="CJ23" s="36"/>
      <c r="CK23" s="3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22"/>
      <c r="EE23" s="25"/>
      <c r="EF23" s="25"/>
      <c r="EG23" s="25"/>
      <c r="EH23" s="26"/>
    </row>
    <row r="24" spans="2:138" s="21" customFormat="1">
      <c r="B24" s="22"/>
      <c r="C24" s="47"/>
      <c r="D24" s="36"/>
      <c r="E24" s="43"/>
      <c r="F24" s="44"/>
      <c r="G24" s="36"/>
      <c r="H24" s="43"/>
      <c r="I24" s="43"/>
      <c r="J24" s="36"/>
      <c r="L24" s="36"/>
      <c r="M24" s="36"/>
      <c r="N24" s="36"/>
      <c r="O24" s="36"/>
      <c r="P24" s="36"/>
      <c r="Q24" s="36"/>
      <c r="R24" s="47"/>
      <c r="S24" s="45"/>
      <c r="T24" s="45"/>
      <c r="U24" s="47"/>
      <c r="V24" s="45"/>
      <c r="W24" s="45"/>
      <c r="X24" s="47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S24" s="22"/>
      <c r="CB24" s="52"/>
      <c r="CC24" s="36"/>
      <c r="CD24" s="36"/>
      <c r="CE24" s="36"/>
      <c r="CF24" s="36"/>
      <c r="CG24" s="36"/>
      <c r="CH24" s="36"/>
      <c r="CI24" s="36"/>
      <c r="CJ24" s="36"/>
      <c r="CK24" s="3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22"/>
      <c r="EE24" s="25"/>
      <c r="EF24" s="25"/>
      <c r="EG24" s="25"/>
      <c r="EH24" s="26"/>
    </row>
    <row r="25" spans="2:138" s="21" customFormat="1">
      <c r="B25" s="22"/>
      <c r="E25" s="24"/>
      <c r="F25" s="23"/>
      <c r="H25" s="24"/>
      <c r="I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S25" s="22"/>
      <c r="CC25" s="36"/>
      <c r="CD25" s="36"/>
      <c r="CE25" s="36"/>
      <c r="CF25" s="36"/>
      <c r="CG25" s="36"/>
      <c r="CH25" s="36"/>
      <c r="CI25" s="36"/>
      <c r="CJ25" s="36"/>
      <c r="CK25" s="3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22"/>
      <c r="EE25" s="25"/>
      <c r="EF25" s="25"/>
      <c r="EG25" s="25"/>
      <c r="EH25" s="26"/>
    </row>
    <row r="26" spans="2:138">
      <c r="E26" s="11"/>
      <c r="F26" s="10"/>
      <c r="H26" s="11"/>
      <c r="I26" s="11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EE26" s="12"/>
      <c r="EF26" s="12"/>
      <c r="EG26" s="12"/>
    </row>
    <row r="27" spans="2:138">
      <c r="E27" s="11"/>
      <c r="F27" s="10"/>
      <c r="H27" s="11"/>
      <c r="I27" s="11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EE27" s="12"/>
      <c r="EF27" s="12"/>
      <c r="EG27" s="12"/>
    </row>
    <row r="28" spans="2:138">
      <c r="E28" s="11"/>
      <c r="F28" s="10"/>
      <c r="H28" s="11"/>
      <c r="I28" s="11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EE28" s="12"/>
      <c r="EF28" s="12"/>
      <c r="EG28" s="12"/>
    </row>
    <row r="29" spans="2:138">
      <c r="E29" s="11"/>
      <c r="F29" s="10"/>
      <c r="H29" s="11"/>
      <c r="I29" s="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EE29" s="12"/>
      <c r="EF29" s="12"/>
      <c r="EG29" s="12"/>
    </row>
    <row r="30" spans="2:138">
      <c r="E30" s="11"/>
      <c r="F30" s="10"/>
      <c r="H30" s="11"/>
      <c r="I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EE30" s="12"/>
      <c r="EF30" s="12"/>
      <c r="EG30" s="12"/>
    </row>
    <row r="31" spans="2:138">
      <c r="E31" s="11"/>
      <c r="F31" s="10"/>
      <c r="H31" s="11"/>
      <c r="I31" s="1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EE31" s="12"/>
      <c r="EF31" s="12"/>
      <c r="EG31" s="12"/>
    </row>
    <row r="32" spans="2:138">
      <c r="E32" s="11"/>
      <c r="F32" s="10"/>
      <c r="H32" s="11"/>
      <c r="I32" s="11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EE32" s="12"/>
      <c r="EF32" s="12"/>
      <c r="EG32" s="12"/>
    </row>
    <row r="33" spans="5:138">
      <c r="E33" s="11"/>
      <c r="F33" s="10"/>
      <c r="H33" s="11"/>
      <c r="I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EE33" s="12"/>
      <c r="EF33" s="12"/>
      <c r="EG33" s="12"/>
    </row>
    <row r="34" spans="5:138">
      <c r="E34" s="11"/>
      <c r="F34" s="10"/>
      <c r="H34" s="11"/>
      <c r="I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EE34" s="12"/>
      <c r="EF34" s="12"/>
      <c r="EG34" s="12"/>
    </row>
    <row r="35" spans="5:138">
      <c r="E35" s="11"/>
      <c r="F35" s="10"/>
      <c r="H35" s="11"/>
      <c r="I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EE35" s="12"/>
      <c r="EF35" s="12"/>
      <c r="EG35" s="12"/>
    </row>
    <row r="36" spans="5:138">
      <c r="E36" s="11"/>
      <c r="F36" s="10"/>
      <c r="H36" s="11"/>
      <c r="I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EE36" s="12"/>
      <c r="EF36" s="12"/>
      <c r="EG36" s="12"/>
    </row>
    <row r="37" spans="5:138">
      <c r="E37" s="11"/>
      <c r="F37" s="10"/>
      <c r="H37" s="11"/>
      <c r="I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EE37" s="12"/>
      <c r="EF37" s="12"/>
      <c r="EG37" s="12"/>
    </row>
    <row r="38" spans="5:138">
      <c r="E38" s="11"/>
      <c r="F38" s="10"/>
      <c r="H38" s="11"/>
      <c r="I38" s="1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EE38" s="12"/>
      <c r="EF38" s="12"/>
      <c r="EG38" s="12"/>
    </row>
    <row r="39" spans="5:138">
      <c r="E39" s="11"/>
      <c r="F39" s="10"/>
      <c r="H39" s="11"/>
      <c r="I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EE39" s="12"/>
      <c r="EF39" s="12"/>
      <c r="EG39" s="12"/>
    </row>
    <row r="40" spans="5:138">
      <c r="E40" s="11"/>
      <c r="F40" s="10"/>
      <c r="H40" s="11"/>
      <c r="I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EE40" s="12"/>
      <c r="EF40" s="12"/>
      <c r="EG40" s="12"/>
    </row>
    <row r="41" spans="5:138">
      <c r="E41" s="11"/>
      <c r="F41" s="10"/>
      <c r="H41" s="11"/>
      <c r="I41" s="1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EE41" s="12"/>
      <c r="EF41" s="12"/>
      <c r="EG41" s="12"/>
    </row>
    <row r="42" spans="5:138">
      <c r="E42" s="11"/>
      <c r="F42" s="10"/>
      <c r="H42" s="11"/>
      <c r="I42" s="11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EE42" s="12"/>
      <c r="EF42" s="12"/>
      <c r="EG42" s="12"/>
    </row>
    <row r="43" spans="5:138">
      <c r="E43" s="11"/>
      <c r="F43" s="10"/>
      <c r="H43" s="11"/>
      <c r="I43" s="1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EE43" s="12"/>
      <c r="EF43" s="12"/>
      <c r="EG43" s="12"/>
      <c r="EH43" s="12"/>
    </row>
    <row r="44" spans="5:138">
      <c r="E44" s="11"/>
      <c r="F44" s="10"/>
      <c r="H44" s="11"/>
      <c r="I44" s="1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EE44" s="12"/>
      <c r="EF44" s="12"/>
      <c r="EG44" s="12"/>
      <c r="EH44" s="12"/>
    </row>
    <row r="45" spans="5:138">
      <c r="E45" s="11"/>
      <c r="F45" s="10"/>
      <c r="H45" s="11"/>
      <c r="I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EE45" s="12"/>
      <c r="EF45" s="12"/>
      <c r="EG45" s="12"/>
      <c r="EH45" s="12"/>
    </row>
    <row r="46" spans="5:138">
      <c r="E46" s="11"/>
      <c r="F46" s="10"/>
      <c r="G46" s="12"/>
      <c r="H46" s="11"/>
      <c r="I46" s="11"/>
      <c r="J46" s="12"/>
      <c r="K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ED46" s="12"/>
      <c r="EE46" s="12"/>
      <c r="EF46" s="12"/>
      <c r="EG46" s="12"/>
      <c r="EH46" s="12"/>
    </row>
    <row r="47" spans="5:138">
      <c r="E47" s="11"/>
      <c r="F47" s="10"/>
      <c r="H47" s="11"/>
      <c r="I47" s="1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EE47" s="12"/>
      <c r="EF47" s="12"/>
      <c r="EG47" s="12"/>
      <c r="EH47" s="12"/>
    </row>
    <row r="48" spans="5:138">
      <c r="E48" s="11"/>
      <c r="F48" s="10"/>
      <c r="H48" s="11"/>
      <c r="I48" s="1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EE48" s="12"/>
      <c r="EF48" s="12"/>
      <c r="EG48" s="12"/>
      <c r="EH48" s="12"/>
    </row>
    <row r="49" spans="5:138">
      <c r="E49" s="11"/>
      <c r="F49" s="10"/>
      <c r="H49" s="11"/>
      <c r="I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EE49" s="12"/>
      <c r="EF49" s="12"/>
      <c r="EG49" s="12"/>
      <c r="EH49" s="12"/>
    </row>
    <row r="50" spans="5:138">
      <c r="E50" s="11"/>
      <c r="F50" s="10"/>
      <c r="H50" s="11"/>
      <c r="I50" s="1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EE50" s="12"/>
      <c r="EF50" s="12"/>
      <c r="EG50" s="12"/>
      <c r="EH50" s="12"/>
    </row>
    <row r="51" spans="5:138">
      <c r="E51" s="11"/>
      <c r="F51" s="10"/>
      <c r="H51" s="11"/>
      <c r="I51" s="11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EE51" s="12"/>
      <c r="EF51" s="12"/>
      <c r="EG51" s="12"/>
      <c r="EH51" s="12"/>
    </row>
    <row r="52" spans="5:138">
      <c r="E52" s="11"/>
      <c r="F52" s="10"/>
      <c r="H52" s="11"/>
      <c r="I52" s="11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EE52" s="12"/>
      <c r="EF52" s="12"/>
      <c r="EG52" s="12"/>
      <c r="EH52" s="12"/>
    </row>
    <row r="53" spans="5:138">
      <c r="E53" s="11"/>
      <c r="F53" s="10"/>
      <c r="H53" s="11"/>
      <c r="I53" s="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EE53" s="12"/>
      <c r="EF53" s="12"/>
      <c r="EG53" s="12"/>
      <c r="EH53" s="12"/>
    </row>
    <row r="54" spans="5:138">
      <c r="E54" s="11"/>
      <c r="F54" s="10"/>
      <c r="H54" s="11"/>
      <c r="I54" s="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EE54" s="12"/>
      <c r="EF54" s="12"/>
      <c r="EG54" s="12"/>
      <c r="EH54" s="12"/>
    </row>
    <row r="55" spans="5:138">
      <c r="E55" s="11"/>
      <c r="F55" s="10"/>
      <c r="H55" s="11"/>
      <c r="I55" s="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EE55" s="12"/>
      <c r="EF55" s="12"/>
      <c r="EG55" s="12"/>
      <c r="EH55" s="12"/>
    </row>
    <row r="56" spans="5:138">
      <c r="E56" s="11"/>
      <c r="F56" s="10"/>
      <c r="H56" s="11"/>
      <c r="I56" s="1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EE56" s="12"/>
      <c r="EF56" s="12"/>
      <c r="EG56" s="12"/>
      <c r="EH56" s="12"/>
    </row>
    <row r="57" spans="5:138">
      <c r="E57" s="11"/>
      <c r="F57" s="10"/>
      <c r="H57" s="11"/>
      <c r="I57" s="11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EE57" s="12"/>
      <c r="EF57" s="12"/>
      <c r="EG57" s="12"/>
      <c r="EH57" s="12"/>
    </row>
    <row r="58" spans="5:138">
      <c r="E58" s="11"/>
      <c r="F58" s="10"/>
      <c r="H58" s="11"/>
      <c r="I58" s="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EE58" s="12"/>
      <c r="EF58" s="12"/>
      <c r="EG58" s="12"/>
      <c r="EH58" s="12"/>
    </row>
    <row r="59" spans="5:138">
      <c r="E59" s="11"/>
      <c r="F59" s="10"/>
      <c r="H59" s="11"/>
      <c r="I59" s="11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EE59" s="12"/>
      <c r="EF59" s="12"/>
      <c r="EG59" s="12"/>
      <c r="EH59" s="12"/>
    </row>
    <row r="60" spans="5:138">
      <c r="E60" s="11"/>
      <c r="F60" s="10"/>
      <c r="H60" s="11"/>
      <c r="I60" s="1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EE60" s="12"/>
      <c r="EF60" s="12"/>
      <c r="EG60" s="12"/>
      <c r="EH60" s="12"/>
    </row>
    <row r="61" spans="5:138">
      <c r="E61" s="11"/>
      <c r="F61" s="10"/>
      <c r="H61" s="11"/>
      <c r="I61" s="1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EE61" s="12"/>
      <c r="EF61" s="12"/>
      <c r="EG61" s="12"/>
      <c r="EH61" s="12"/>
    </row>
    <row r="62" spans="5:138">
      <c r="E62" s="11"/>
      <c r="F62" s="10"/>
      <c r="H62" s="11"/>
      <c r="I62" s="1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EE62" s="12"/>
      <c r="EF62" s="12"/>
      <c r="EG62" s="12"/>
      <c r="EH62" s="12"/>
    </row>
    <row r="63" spans="5:138">
      <c r="E63" s="11"/>
      <c r="F63" s="10"/>
      <c r="H63" s="11"/>
      <c r="I63" s="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EE63" s="12"/>
      <c r="EF63" s="12"/>
      <c r="EG63" s="12"/>
      <c r="EH63" s="12"/>
    </row>
    <row r="64" spans="5:138">
      <c r="E64" s="11"/>
      <c r="F64" s="10"/>
      <c r="H64" s="11"/>
      <c r="I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EE64" s="12"/>
      <c r="EF64" s="12"/>
      <c r="EG64" s="12"/>
      <c r="EH64" s="12"/>
    </row>
    <row r="65" spans="5:138">
      <c r="E65" s="11"/>
      <c r="F65" s="10"/>
      <c r="H65" s="11"/>
      <c r="I65" s="1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EE65" s="12"/>
      <c r="EF65" s="12"/>
      <c r="EG65" s="12"/>
      <c r="EH65" s="12"/>
    </row>
    <row r="66" spans="5:138">
      <c r="E66" s="11"/>
      <c r="F66" s="10"/>
      <c r="H66" s="11"/>
      <c r="I66" s="1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EE66" s="12"/>
      <c r="EF66" s="12"/>
      <c r="EG66" s="12"/>
      <c r="EH66" s="12"/>
    </row>
    <row r="67" spans="5:138">
      <c r="E67" s="11"/>
      <c r="F67" s="10"/>
      <c r="H67" s="11"/>
      <c r="I67" s="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EE67" s="12"/>
      <c r="EF67" s="12"/>
      <c r="EG67" s="12"/>
      <c r="EH67" s="12"/>
    </row>
    <row r="68" spans="5:138">
      <c r="E68" s="11"/>
      <c r="F68" s="10"/>
      <c r="H68" s="11"/>
      <c r="I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EE68" s="12"/>
      <c r="EF68" s="12"/>
      <c r="EG68" s="12"/>
      <c r="EH68" s="12"/>
    </row>
    <row r="69" spans="5:138">
      <c r="E69" s="11"/>
      <c r="F69" s="10"/>
      <c r="H69" s="11"/>
      <c r="I69" s="1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EE69" s="12"/>
      <c r="EF69" s="12"/>
      <c r="EG69" s="12"/>
      <c r="EH69" s="12"/>
    </row>
    <row r="70" spans="5:138">
      <c r="E70" s="11"/>
      <c r="F70" s="10"/>
      <c r="H70" s="11"/>
      <c r="I70" s="1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EE70" s="12"/>
      <c r="EF70" s="12"/>
      <c r="EG70" s="12"/>
      <c r="EH70" s="12"/>
    </row>
    <row r="71" spans="5:138">
      <c r="E71" s="11"/>
      <c r="F71" s="10"/>
      <c r="H71" s="11"/>
      <c r="I71" s="1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EE71" s="12"/>
      <c r="EF71" s="12"/>
      <c r="EG71" s="12"/>
      <c r="EH71" s="12"/>
    </row>
    <row r="72" spans="5:138">
      <c r="E72" s="11"/>
      <c r="F72" s="10"/>
      <c r="H72" s="11"/>
      <c r="I72" s="1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EE72" s="12"/>
      <c r="EF72" s="12"/>
      <c r="EG72" s="12"/>
      <c r="EH72" s="12"/>
    </row>
    <row r="73" spans="5:138">
      <c r="E73" s="11"/>
      <c r="F73" s="10"/>
      <c r="H73" s="11"/>
      <c r="I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EE73" s="12"/>
      <c r="EF73" s="12"/>
      <c r="EG73" s="12"/>
      <c r="EH73" s="12"/>
    </row>
    <row r="74" spans="5:138">
      <c r="E74" s="11"/>
      <c r="F74" s="10"/>
      <c r="H74" s="11"/>
      <c r="I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EE74" s="12"/>
      <c r="EF74" s="12"/>
      <c r="EG74" s="12"/>
      <c r="EH74" s="12"/>
    </row>
    <row r="75" spans="5:138">
      <c r="E75" s="11"/>
      <c r="F75" s="10"/>
      <c r="H75" s="11"/>
      <c r="I75" s="1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EE75" s="12"/>
      <c r="EF75" s="12"/>
      <c r="EG75" s="12"/>
      <c r="EH75" s="12"/>
    </row>
    <row r="76" spans="5:138">
      <c r="E76" s="11"/>
      <c r="F76" s="10"/>
      <c r="H76" s="11"/>
      <c r="I76" s="1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EE76" s="12"/>
      <c r="EF76" s="12"/>
      <c r="EG76" s="12"/>
      <c r="EH76" s="12"/>
    </row>
    <row r="77" spans="5:138">
      <c r="E77" s="11"/>
      <c r="F77" s="10"/>
      <c r="H77" s="11"/>
      <c r="I77" s="1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EE77" s="12"/>
      <c r="EF77" s="12"/>
      <c r="EG77" s="12"/>
      <c r="EH77" s="12"/>
    </row>
    <row r="78" spans="5:138">
      <c r="E78" s="11"/>
      <c r="F78" s="10"/>
      <c r="H78" s="11"/>
      <c r="I78" s="11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EE78" s="12"/>
      <c r="EF78" s="12"/>
      <c r="EG78" s="12"/>
      <c r="EH78" s="12"/>
    </row>
    <row r="79" spans="5:138">
      <c r="E79" s="11"/>
      <c r="F79" s="10"/>
      <c r="H79" s="11"/>
      <c r="I79" s="1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EE79" s="12"/>
      <c r="EF79" s="12"/>
      <c r="EG79" s="12"/>
      <c r="EH79" s="12"/>
    </row>
    <row r="80" spans="5:138">
      <c r="E80" s="11"/>
      <c r="F80" s="10"/>
      <c r="H80" s="11"/>
      <c r="I80" s="1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EE80" s="12"/>
      <c r="EF80" s="12"/>
      <c r="EG80" s="12"/>
      <c r="EH80" s="12"/>
    </row>
    <row r="81" spans="5:138">
      <c r="E81" s="11"/>
      <c r="F81" s="10"/>
      <c r="H81" s="11"/>
      <c r="I81" s="1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EE81" s="12"/>
      <c r="EF81" s="12"/>
      <c r="EG81" s="12"/>
      <c r="EH81" s="12"/>
    </row>
    <row r="82" spans="5:138">
      <c r="E82" s="11"/>
      <c r="F82" s="10"/>
      <c r="H82" s="11"/>
      <c r="I82" s="11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EE82" s="12"/>
      <c r="EF82" s="12"/>
      <c r="EG82" s="12"/>
      <c r="EH82" s="12"/>
    </row>
    <row r="83" spans="5:138">
      <c r="E83" s="11"/>
      <c r="F83" s="10"/>
      <c r="H83" s="11"/>
      <c r="I83" s="11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EE83" s="12"/>
      <c r="EF83" s="12"/>
      <c r="EG83" s="12"/>
      <c r="EH83" s="12"/>
    </row>
    <row r="84" spans="5:138">
      <c r="E84" s="11"/>
      <c r="F84" s="10"/>
      <c r="H84" s="11"/>
      <c r="I84" s="11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EE84" s="12"/>
      <c r="EF84" s="12"/>
      <c r="EG84" s="12"/>
      <c r="EH84" s="12"/>
    </row>
    <row r="85" spans="5:138">
      <c r="E85" s="11"/>
      <c r="F85" s="10"/>
      <c r="H85" s="11"/>
      <c r="I85" s="11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EE85" s="12"/>
      <c r="EF85" s="12"/>
      <c r="EG85" s="12"/>
      <c r="EH85" s="12"/>
    </row>
    <row r="86" spans="5:138">
      <c r="E86" s="11"/>
      <c r="F86" s="10"/>
      <c r="H86" s="11"/>
      <c r="I86" s="11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EE86" s="12"/>
      <c r="EF86" s="12"/>
      <c r="EG86" s="12"/>
      <c r="EH86" s="12"/>
    </row>
    <row r="87" spans="5:138">
      <c r="E87" s="11"/>
      <c r="F87" s="10"/>
      <c r="H87" s="11"/>
      <c r="I87" s="11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EE87" s="12"/>
      <c r="EF87" s="12"/>
      <c r="EG87" s="12"/>
      <c r="EH87" s="12"/>
    </row>
    <row r="88" spans="5:138">
      <c r="E88" s="11"/>
      <c r="F88" s="10"/>
      <c r="H88" s="11"/>
      <c r="I88" s="11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EE88" s="12"/>
      <c r="EF88" s="12"/>
      <c r="EG88" s="12"/>
      <c r="EH88" s="12"/>
    </row>
    <row r="89" spans="5:138">
      <c r="E89" s="11"/>
      <c r="F89" s="10"/>
      <c r="H89" s="11"/>
      <c r="I89" s="11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EE89" s="12"/>
      <c r="EF89" s="12"/>
      <c r="EG89" s="12"/>
      <c r="EH89" s="12"/>
    </row>
    <row r="90" spans="5:138">
      <c r="E90" s="11"/>
      <c r="F90" s="10"/>
      <c r="H90" s="11"/>
      <c r="I90" s="11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EE90" s="12"/>
      <c r="EF90" s="12"/>
      <c r="EG90" s="12"/>
      <c r="EH90" s="12"/>
    </row>
    <row r="91" spans="5:138">
      <c r="E91" s="11"/>
      <c r="F91" s="10"/>
      <c r="H91" s="11"/>
      <c r="I91" s="11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EE91" s="12"/>
      <c r="EF91" s="12"/>
      <c r="EG91" s="12"/>
      <c r="EH91" s="12"/>
    </row>
    <row r="92" spans="5:138">
      <c r="E92" s="11"/>
      <c r="F92" s="10"/>
      <c r="H92" s="11"/>
      <c r="I92" s="11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EE92" s="12"/>
      <c r="EF92" s="12"/>
      <c r="EG92" s="12"/>
      <c r="EH92" s="12"/>
    </row>
    <row r="93" spans="5:138">
      <c r="E93" s="11"/>
      <c r="F93" s="10"/>
      <c r="H93" s="11"/>
      <c r="I93" s="11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EE93" s="12"/>
      <c r="EF93" s="12"/>
      <c r="EG93" s="12"/>
      <c r="EH93" s="12"/>
    </row>
    <row r="94" spans="5:138">
      <c r="E94" s="11"/>
      <c r="F94" s="10"/>
      <c r="H94" s="11"/>
      <c r="I94" s="11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EE94" s="12"/>
      <c r="EF94" s="12"/>
      <c r="EG94" s="12"/>
      <c r="EH94" s="12"/>
    </row>
    <row r="95" spans="5:138">
      <c r="E95" s="11"/>
      <c r="F95" s="10"/>
      <c r="H95" s="11"/>
      <c r="I95" s="11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EE95" s="12"/>
      <c r="EF95" s="12"/>
      <c r="EG95" s="12"/>
      <c r="EH95" s="12"/>
    </row>
    <row r="96" spans="5:138">
      <c r="E96" s="11"/>
      <c r="F96" s="10"/>
      <c r="H96" s="11"/>
      <c r="I96" s="11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EE96" s="12"/>
      <c r="EF96" s="12"/>
      <c r="EG96" s="12"/>
      <c r="EH96" s="12"/>
    </row>
    <row r="97" spans="5:138">
      <c r="E97" s="11"/>
      <c r="F97" s="10"/>
      <c r="H97" s="11"/>
      <c r="I97" s="11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EE97" s="12"/>
      <c r="EF97" s="12"/>
      <c r="EG97" s="12"/>
      <c r="EH97" s="12"/>
    </row>
    <row r="98" spans="5:138">
      <c r="E98" s="11"/>
      <c r="F98" s="10"/>
      <c r="H98" s="11"/>
      <c r="I98" s="11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EE98" s="12"/>
      <c r="EF98" s="12"/>
      <c r="EG98" s="12"/>
      <c r="EH98" s="12"/>
    </row>
    <row r="99" spans="5:138">
      <c r="E99" s="11"/>
      <c r="F99" s="10"/>
      <c r="H99" s="11"/>
      <c r="I99" s="11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EE99" s="12"/>
      <c r="EF99" s="12"/>
      <c r="EG99" s="12"/>
      <c r="EH99" s="12"/>
    </row>
    <row r="100" spans="5:138">
      <c r="E100" s="11"/>
      <c r="F100" s="10"/>
      <c r="H100" s="11"/>
      <c r="I100" s="11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EE100" s="12"/>
      <c r="EF100" s="12"/>
      <c r="EG100" s="12"/>
      <c r="EH100" s="12"/>
    </row>
    <row r="101" spans="5:138">
      <c r="E101" s="11"/>
      <c r="F101" s="10"/>
      <c r="H101" s="11"/>
      <c r="I101" s="11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EE101" s="12"/>
      <c r="EF101" s="12"/>
      <c r="EG101" s="12"/>
      <c r="EH101" s="12"/>
    </row>
    <row r="102" spans="5:138">
      <c r="E102" s="11"/>
      <c r="F102" s="10"/>
      <c r="H102" s="11"/>
      <c r="I102" s="11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EE102" s="12"/>
      <c r="EF102" s="12"/>
      <c r="EG102" s="12"/>
      <c r="EH102" s="12"/>
    </row>
    <row r="103" spans="5:138">
      <c r="E103" s="11"/>
      <c r="F103" s="10"/>
      <c r="H103" s="11"/>
      <c r="I103" s="11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EE103" s="12"/>
      <c r="EF103" s="12"/>
      <c r="EG103" s="12"/>
      <c r="EH103" s="12"/>
    </row>
    <row r="104" spans="5:138">
      <c r="E104" s="11"/>
      <c r="F104" s="10"/>
      <c r="H104" s="11"/>
      <c r="I104" s="11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EE104" s="12"/>
      <c r="EF104" s="12"/>
      <c r="EG104" s="12"/>
      <c r="EH104" s="12"/>
    </row>
    <row r="105" spans="5:138">
      <c r="E105" s="11"/>
      <c r="F105" s="10"/>
      <c r="H105" s="11"/>
      <c r="I105" s="11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EE105" s="12"/>
      <c r="EF105" s="12"/>
      <c r="EG105" s="12"/>
      <c r="EH105" s="12"/>
    </row>
    <row r="106" spans="5:138">
      <c r="E106" s="11"/>
      <c r="F106" s="10"/>
      <c r="H106" s="11"/>
      <c r="I106" s="11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EE106" s="12"/>
      <c r="EF106" s="12"/>
      <c r="EG106" s="12"/>
      <c r="EH106" s="12"/>
    </row>
    <row r="107" spans="5:138">
      <c r="E107" s="11"/>
      <c r="F107" s="10"/>
      <c r="H107" s="11"/>
      <c r="I107" s="11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EE107" s="12"/>
      <c r="EF107" s="12"/>
      <c r="EG107" s="12"/>
      <c r="EH107" s="12"/>
    </row>
    <row r="108" spans="5:138">
      <c r="E108" s="11"/>
      <c r="F108" s="10"/>
      <c r="H108" s="11"/>
      <c r="I108" s="11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EE108" s="12"/>
      <c r="EF108" s="12"/>
      <c r="EG108" s="12"/>
      <c r="EH108" s="12"/>
    </row>
    <row r="109" spans="5:138">
      <c r="E109" s="11"/>
      <c r="F109" s="10"/>
      <c r="H109" s="11"/>
      <c r="I109" s="11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EE109" s="12"/>
      <c r="EF109" s="12"/>
      <c r="EG109" s="12"/>
      <c r="EH109" s="12"/>
    </row>
    <row r="110" spans="5:138">
      <c r="E110" s="11"/>
      <c r="F110" s="10"/>
      <c r="H110" s="11"/>
      <c r="I110" s="11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EE110" s="12"/>
      <c r="EF110" s="12"/>
      <c r="EG110" s="12"/>
      <c r="EH110" s="12"/>
    </row>
    <row r="111" spans="5:138">
      <c r="E111" s="11"/>
      <c r="F111" s="10"/>
      <c r="H111" s="11"/>
      <c r="I111" s="11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EE111" s="12"/>
      <c r="EF111" s="12"/>
      <c r="EG111" s="12"/>
      <c r="EH111" s="12"/>
    </row>
    <row r="112" spans="5:138">
      <c r="E112" s="11"/>
      <c r="F112" s="10"/>
      <c r="G112" s="12"/>
      <c r="H112" s="11"/>
      <c r="I112" s="11"/>
      <c r="J112" s="12"/>
      <c r="K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ED112" s="12"/>
      <c r="EE112" s="12"/>
      <c r="EF112" s="12"/>
      <c r="EG112" s="12"/>
      <c r="EH112" s="12"/>
    </row>
    <row r="113" spans="5:138">
      <c r="E113" s="11"/>
      <c r="F113" s="10"/>
      <c r="H113" s="11"/>
      <c r="I113" s="11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EE113" s="12"/>
      <c r="EF113" s="12"/>
      <c r="EG113" s="12"/>
      <c r="EH113" s="12"/>
    </row>
    <row r="114" spans="5:138">
      <c r="E114" s="11"/>
      <c r="F114" s="10"/>
      <c r="H114" s="11"/>
      <c r="I114" s="11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EE114" s="12"/>
      <c r="EF114" s="12"/>
      <c r="EG114" s="12"/>
      <c r="EH114" s="12"/>
    </row>
    <row r="115" spans="5:138">
      <c r="E115" s="11"/>
      <c r="F115" s="10"/>
      <c r="H115" s="11"/>
      <c r="I115" s="11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EE115" s="12"/>
      <c r="EF115" s="12"/>
      <c r="EG115" s="12"/>
      <c r="EH115" s="12"/>
    </row>
    <row r="116" spans="5:138">
      <c r="E116" s="11"/>
      <c r="F116" s="10"/>
      <c r="H116" s="11"/>
      <c r="I116" s="11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EE116" s="12"/>
      <c r="EF116" s="12"/>
      <c r="EG116" s="12"/>
      <c r="EH116" s="12"/>
    </row>
    <row r="117" spans="5:138">
      <c r="E117" s="11"/>
      <c r="F117" s="10"/>
      <c r="H117" s="11"/>
      <c r="I117" s="11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EE117" s="12"/>
      <c r="EF117" s="12"/>
      <c r="EG117" s="12"/>
      <c r="EH117" s="12"/>
    </row>
    <row r="118" spans="5:138">
      <c r="E118" s="11"/>
      <c r="F118" s="10"/>
      <c r="H118" s="11"/>
      <c r="I118" s="11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EE118" s="12"/>
      <c r="EF118" s="12"/>
      <c r="EG118" s="12"/>
      <c r="EH118" s="12"/>
    </row>
    <row r="119" spans="5:138">
      <c r="E119" s="11"/>
      <c r="F119" s="10"/>
      <c r="H119" s="11"/>
      <c r="I119" s="11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EE119" s="12"/>
      <c r="EF119" s="12"/>
      <c r="EG119" s="12"/>
      <c r="EH119" s="12"/>
    </row>
    <row r="120" spans="5:138">
      <c r="E120" s="11"/>
      <c r="F120" s="10"/>
      <c r="H120" s="11"/>
      <c r="I120" s="11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EE120" s="12"/>
      <c r="EF120" s="12"/>
      <c r="EG120" s="12"/>
      <c r="EH120" s="12"/>
    </row>
    <row r="121" spans="5:138">
      <c r="E121" s="11"/>
      <c r="F121" s="10"/>
      <c r="H121" s="11"/>
      <c r="I121" s="11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EE121" s="12"/>
      <c r="EF121" s="12"/>
      <c r="EG121" s="12"/>
      <c r="EH121" s="12"/>
    </row>
    <row r="122" spans="5:138">
      <c r="E122" s="11"/>
      <c r="F122" s="10"/>
      <c r="H122" s="11"/>
      <c r="I122" s="11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EE122" s="12"/>
      <c r="EF122" s="12"/>
      <c r="EG122" s="12"/>
      <c r="EH122" s="12"/>
    </row>
    <row r="123" spans="5:138">
      <c r="E123" s="11"/>
      <c r="F123" s="10"/>
      <c r="H123" s="11"/>
      <c r="I123" s="11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EE123" s="12"/>
      <c r="EF123" s="12"/>
      <c r="EG123" s="12"/>
      <c r="EH123" s="12"/>
    </row>
    <row r="124" spans="5:138">
      <c r="E124" s="11"/>
      <c r="F124" s="10"/>
      <c r="H124" s="11"/>
      <c r="I124" s="11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EE124" s="12"/>
      <c r="EF124" s="12"/>
      <c r="EG124" s="12"/>
      <c r="EH124" s="12"/>
    </row>
    <row r="125" spans="5:138">
      <c r="E125" s="11"/>
      <c r="F125" s="10"/>
      <c r="H125" s="11"/>
      <c r="I125" s="11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EE125" s="12"/>
      <c r="EF125" s="12"/>
      <c r="EG125" s="12"/>
      <c r="EH125" s="12"/>
    </row>
    <row r="126" spans="5:138">
      <c r="E126" s="11"/>
      <c r="F126" s="10"/>
      <c r="H126" s="11"/>
      <c r="I126" s="11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EE126" s="12"/>
      <c r="EF126" s="12"/>
      <c r="EG126" s="12"/>
      <c r="EH126" s="12"/>
    </row>
    <row r="127" spans="5:138">
      <c r="E127" s="11"/>
      <c r="F127" s="10"/>
      <c r="H127" s="11"/>
      <c r="I127" s="11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EE127" s="12"/>
      <c r="EF127" s="12"/>
      <c r="EG127" s="12"/>
      <c r="EH127" s="12"/>
    </row>
    <row r="128" spans="5:138">
      <c r="E128" s="11"/>
      <c r="F128" s="10"/>
      <c r="H128" s="11"/>
      <c r="I128" s="11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EE128" s="12"/>
      <c r="EF128" s="12"/>
      <c r="EG128" s="12"/>
      <c r="EH128" s="12"/>
    </row>
    <row r="129" spans="5:138">
      <c r="E129" s="11"/>
      <c r="F129" s="10"/>
      <c r="H129" s="11"/>
      <c r="I129" s="11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EE129" s="12"/>
      <c r="EF129" s="12"/>
      <c r="EG129" s="12"/>
      <c r="EH129" s="12"/>
    </row>
    <row r="130" spans="5:138">
      <c r="E130" s="11"/>
      <c r="F130" s="10"/>
      <c r="H130" s="11"/>
      <c r="I130" s="11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EE130" s="12"/>
      <c r="EF130" s="12"/>
      <c r="EG130" s="12"/>
      <c r="EH130" s="12"/>
    </row>
    <row r="131" spans="5:138">
      <c r="E131" s="11"/>
      <c r="F131" s="10"/>
      <c r="H131" s="11"/>
      <c r="I131" s="11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EE131" s="12"/>
      <c r="EF131" s="12"/>
      <c r="EG131" s="12"/>
      <c r="EH131" s="12"/>
    </row>
    <row r="132" spans="5:138">
      <c r="E132" s="11"/>
      <c r="F132" s="10"/>
      <c r="H132" s="11"/>
      <c r="I132" s="11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EE132" s="12"/>
      <c r="EF132" s="12"/>
      <c r="EG132" s="12"/>
      <c r="EH132" s="12"/>
    </row>
    <row r="133" spans="5:138">
      <c r="E133" s="11"/>
      <c r="F133" s="10"/>
      <c r="H133" s="11"/>
      <c r="I133" s="11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EE133" s="12"/>
      <c r="EF133" s="12"/>
      <c r="EG133" s="12"/>
      <c r="EH133" s="12"/>
    </row>
    <row r="134" spans="5:138">
      <c r="E134" s="11"/>
      <c r="F134" s="10"/>
      <c r="H134" s="11"/>
      <c r="I134" s="11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EE134" s="12"/>
      <c r="EF134" s="12"/>
      <c r="EG134" s="12"/>
      <c r="EH134" s="12"/>
    </row>
    <row r="135" spans="5:138">
      <c r="E135" s="11"/>
      <c r="F135" s="10"/>
      <c r="H135" s="11"/>
      <c r="I135" s="11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EE135" s="12"/>
      <c r="EF135" s="12"/>
      <c r="EG135" s="12"/>
      <c r="EH135" s="12"/>
    </row>
    <row r="136" spans="5:138">
      <c r="E136" s="11"/>
      <c r="F136" s="10"/>
      <c r="H136" s="11"/>
      <c r="I136" s="11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EE136" s="12"/>
      <c r="EF136" s="12"/>
      <c r="EG136" s="12"/>
      <c r="EH136" s="12"/>
    </row>
    <row r="137" spans="5:138">
      <c r="E137" s="11"/>
      <c r="F137" s="10"/>
      <c r="H137" s="11"/>
      <c r="I137" s="11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EE137" s="12"/>
      <c r="EF137" s="12"/>
      <c r="EG137" s="12"/>
      <c r="EH137" s="12"/>
    </row>
    <row r="138" spans="5:138">
      <c r="E138" s="11"/>
      <c r="F138" s="10"/>
      <c r="H138" s="11"/>
      <c r="I138" s="11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EE138" s="12"/>
      <c r="EF138" s="12"/>
      <c r="EG138" s="12"/>
      <c r="EH138" s="12"/>
    </row>
    <row r="139" spans="5:138">
      <c r="E139" s="11"/>
      <c r="F139" s="10"/>
      <c r="H139" s="11"/>
      <c r="I139" s="11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EE139" s="12"/>
      <c r="EF139" s="12"/>
      <c r="EG139" s="12"/>
      <c r="EH139" s="12"/>
    </row>
    <row r="140" spans="5:138">
      <c r="E140" s="11"/>
      <c r="F140" s="10"/>
      <c r="H140" s="11"/>
      <c r="I140" s="11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EE140" s="12"/>
      <c r="EF140" s="12"/>
      <c r="EG140" s="12"/>
      <c r="EH140" s="12"/>
    </row>
    <row r="141" spans="5:138">
      <c r="E141" s="11"/>
      <c r="F141" s="10"/>
      <c r="H141" s="11"/>
      <c r="I141" s="11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EE141" s="12"/>
      <c r="EF141" s="12"/>
      <c r="EG141" s="12"/>
      <c r="EH141" s="12"/>
    </row>
    <row r="142" spans="5:138">
      <c r="E142" s="11"/>
      <c r="F142" s="10"/>
      <c r="H142" s="11"/>
      <c r="I142" s="11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EE142" s="12"/>
      <c r="EF142" s="12"/>
      <c r="EG142" s="12"/>
      <c r="EH142" s="12"/>
    </row>
    <row r="143" spans="5:138">
      <c r="E143" s="11"/>
      <c r="F143" s="10"/>
      <c r="H143" s="11"/>
      <c r="I143" s="11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EE143" s="12"/>
      <c r="EF143" s="12"/>
      <c r="EG143" s="12"/>
      <c r="EH143" s="12"/>
    </row>
    <row r="144" spans="5:138">
      <c r="E144" s="11"/>
      <c r="F144" s="10"/>
      <c r="H144" s="11"/>
      <c r="I144" s="11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EE144" s="12"/>
      <c r="EF144" s="12"/>
      <c r="EG144" s="12"/>
      <c r="EH144" s="12"/>
    </row>
    <row r="145" spans="5:138">
      <c r="E145" s="11"/>
      <c r="F145" s="10"/>
      <c r="H145" s="11"/>
      <c r="I145" s="11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EE145" s="12"/>
      <c r="EF145" s="12"/>
      <c r="EG145" s="12"/>
      <c r="EH145" s="12"/>
    </row>
    <row r="146" spans="5:138">
      <c r="E146" s="11"/>
      <c r="F146" s="10"/>
      <c r="H146" s="11"/>
      <c r="I146" s="11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EE146" s="12"/>
      <c r="EF146" s="12"/>
      <c r="EG146" s="12"/>
      <c r="EH146" s="12"/>
    </row>
    <row r="147" spans="5:138">
      <c r="E147" s="11"/>
      <c r="F147" s="10"/>
      <c r="H147" s="11"/>
      <c r="I147" s="11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EE147" s="12"/>
      <c r="EF147" s="12"/>
      <c r="EG147" s="12"/>
      <c r="EH147" s="12"/>
    </row>
    <row r="148" spans="5:138">
      <c r="E148" s="11"/>
      <c r="F148" s="10"/>
      <c r="H148" s="11"/>
      <c r="I148" s="11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EE148" s="12"/>
      <c r="EF148" s="12"/>
      <c r="EG148" s="12"/>
      <c r="EH148" s="12"/>
    </row>
    <row r="149" spans="5:138">
      <c r="E149" s="11"/>
      <c r="F149" s="10"/>
      <c r="H149" s="11"/>
      <c r="I149" s="11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EE149" s="12"/>
      <c r="EF149" s="12"/>
      <c r="EG149" s="12"/>
      <c r="EH149" s="12"/>
    </row>
    <row r="150" spans="5:138">
      <c r="E150" s="11"/>
      <c r="F150" s="10"/>
      <c r="H150" s="11"/>
      <c r="I150" s="11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EE150" s="12"/>
      <c r="EF150" s="12"/>
      <c r="EG150" s="12"/>
      <c r="EH150" s="12"/>
    </row>
    <row r="151" spans="5:138">
      <c r="E151" s="11"/>
      <c r="F151" s="10"/>
      <c r="H151" s="11"/>
      <c r="I151" s="11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EE151" s="12"/>
      <c r="EF151" s="12"/>
      <c r="EG151" s="12"/>
      <c r="EH151" s="12"/>
    </row>
    <row r="152" spans="5:138">
      <c r="E152" s="11"/>
      <c r="F152" s="10"/>
      <c r="H152" s="11"/>
      <c r="I152" s="11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EE152" s="12"/>
      <c r="EF152" s="12"/>
      <c r="EG152" s="12"/>
      <c r="EH152" s="12"/>
    </row>
    <row r="153" spans="5:138">
      <c r="E153" s="11"/>
      <c r="F153" s="10"/>
      <c r="H153" s="11"/>
      <c r="I153" s="11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EE153" s="12"/>
      <c r="EF153" s="12"/>
      <c r="EG153" s="12"/>
      <c r="EH153" s="12"/>
    </row>
    <row r="154" spans="5:138">
      <c r="E154" s="11"/>
      <c r="F154" s="10"/>
      <c r="H154" s="11"/>
      <c r="I154" s="11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EE154" s="12"/>
      <c r="EF154" s="12"/>
      <c r="EG154" s="12"/>
      <c r="EH154" s="12"/>
    </row>
    <row r="155" spans="5:138">
      <c r="E155" s="11"/>
      <c r="F155" s="10"/>
      <c r="H155" s="11"/>
      <c r="I155" s="11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EE155" s="12"/>
      <c r="EF155" s="12"/>
      <c r="EG155" s="12"/>
      <c r="EH155" s="12"/>
    </row>
    <row r="156" spans="5:138">
      <c r="E156" s="11"/>
      <c r="F156" s="10"/>
      <c r="H156" s="11"/>
      <c r="I156" s="11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EE156" s="12"/>
      <c r="EF156" s="12"/>
      <c r="EG156" s="12"/>
      <c r="EH156" s="12"/>
    </row>
    <row r="157" spans="5:138">
      <c r="E157" s="11"/>
      <c r="F157" s="10"/>
      <c r="H157" s="11"/>
      <c r="I157" s="11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EE157" s="12"/>
      <c r="EF157" s="12"/>
      <c r="EG157" s="12"/>
      <c r="EH157" s="12"/>
    </row>
    <row r="158" spans="5:138">
      <c r="E158" s="11"/>
      <c r="F158" s="10"/>
      <c r="H158" s="11"/>
      <c r="I158" s="11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EE158" s="12"/>
      <c r="EF158" s="12"/>
      <c r="EG158" s="12"/>
      <c r="EH158" s="12"/>
    </row>
    <row r="159" spans="5:138">
      <c r="E159" s="11"/>
      <c r="F159" s="10"/>
      <c r="H159" s="11"/>
      <c r="I159" s="1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EE159" s="12"/>
      <c r="EF159" s="12"/>
      <c r="EG159" s="12"/>
      <c r="EH159" s="12"/>
    </row>
    <row r="160" spans="5:138">
      <c r="E160" s="11"/>
      <c r="F160" s="10"/>
      <c r="H160" s="11"/>
      <c r="I160" s="11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EE160" s="12"/>
      <c r="EF160" s="12"/>
      <c r="EG160" s="12"/>
      <c r="EH160" s="12"/>
    </row>
    <row r="161" spans="5:138">
      <c r="E161" s="11"/>
      <c r="F161" s="10"/>
      <c r="H161" s="11"/>
      <c r="I161" s="11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EE161" s="12"/>
      <c r="EF161" s="12"/>
      <c r="EG161" s="12"/>
      <c r="EH161" s="12"/>
    </row>
    <row r="162" spans="5:138">
      <c r="E162" s="11"/>
      <c r="F162" s="10"/>
      <c r="H162" s="11"/>
      <c r="I162" s="11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EE162" s="12"/>
      <c r="EF162" s="12"/>
      <c r="EG162" s="12"/>
      <c r="EH162" s="12"/>
    </row>
    <row r="163" spans="5:138">
      <c r="E163" s="11"/>
      <c r="F163" s="10"/>
      <c r="H163" s="11"/>
      <c r="I163" s="11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EE163" s="12"/>
      <c r="EF163" s="12"/>
      <c r="EG163" s="12"/>
      <c r="EH163" s="12"/>
    </row>
    <row r="164" spans="5:138">
      <c r="E164" s="11"/>
      <c r="F164" s="10"/>
      <c r="H164" s="11"/>
      <c r="I164" s="11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EE164" s="12"/>
      <c r="EF164" s="12"/>
      <c r="EG164" s="12"/>
      <c r="EH164" s="12"/>
    </row>
    <row r="165" spans="5:138">
      <c r="E165" s="11"/>
      <c r="F165" s="10"/>
      <c r="H165" s="11"/>
      <c r="I165" s="11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EE165" s="12"/>
      <c r="EF165" s="12"/>
      <c r="EG165" s="12"/>
      <c r="EH165" s="12"/>
    </row>
    <row r="166" spans="5:138">
      <c r="E166" s="11"/>
      <c r="F166" s="10"/>
      <c r="H166" s="11"/>
      <c r="I166" s="11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EE166" s="12"/>
      <c r="EF166" s="12"/>
      <c r="EG166" s="12"/>
      <c r="EH166" s="12"/>
    </row>
    <row r="167" spans="5:138">
      <c r="E167" s="11"/>
      <c r="F167" s="10"/>
      <c r="H167" s="11"/>
      <c r="I167" s="11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EE167" s="12"/>
      <c r="EF167" s="12"/>
      <c r="EG167" s="12"/>
      <c r="EH167" s="12"/>
    </row>
    <row r="168" spans="5:138">
      <c r="E168" s="11"/>
      <c r="F168" s="10"/>
      <c r="H168" s="11"/>
      <c r="I168" s="11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EE168" s="12"/>
      <c r="EF168" s="12"/>
      <c r="EG168" s="12"/>
      <c r="EH168" s="12"/>
    </row>
    <row r="169" spans="5:138">
      <c r="E169" s="11"/>
      <c r="F169" s="10"/>
      <c r="H169" s="11"/>
      <c r="I169" s="11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EE169" s="12"/>
      <c r="EF169" s="12"/>
      <c r="EG169" s="12"/>
      <c r="EH169" s="12"/>
    </row>
    <row r="170" spans="5:138">
      <c r="E170" s="11"/>
      <c r="F170" s="10"/>
      <c r="H170" s="11"/>
      <c r="I170" s="11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EE170" s="12"/>
      <c r="EF170" s="12"/>
      <c r="EG170" s="12"/>
      <c r="EH170" s="12"/>
    </row>
    <row r="171" spans="5:138">
      <c r="E171" s="11"/>
      <c r="F171" s="10"/>
      <c r="H171" s="11"/>
      <c r="I171" s="11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EE171" s="12"/>
      <c r="EF171" s="12"/>
      <c r="EG171" s="12"/>
      <c r="EH171" s="12"/>
    </row>
    <row r="172" spans="5:138">
      <c r="E172" s="11"/>
      <c r="F172" s="10"/>
      <c r="H172" s="11"/>
      <c r="I172" s="11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EE172" s="12"/>
      <c r="EF172" s="12"/>
      <c r="EG172" s="12"/>
      <c r="EH172" s="12"/>
    </row>
    <row r="173" spans="5:138">
      <c r="E173" s="11"/>
      <c r="F173" s="10"/>
      <c r="H173" s="11"/>
      <c r="I173" s="11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EE173" s="12"/>
      <c r="EF173" s="12"/>
      <c r="EG173" s="12"/>
      <c r="EH173" s="12"/>
    </row>
    <row r="174" spans="5:138">
      <c r="E174" s="11"/>
      <c r="F174" s="10"/>
      <c r="H174" s="11"/>
      <c r="I174" s="11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EE174" s="12"/>
      <c r="EF174" s="12"/>
      <c r="EG174" s="12"/>
      <c r="EH174" s="12"/>
    </row>
    <row r="175" spans="5:138">
      <c r="E175" s="11"/>
      <c r="F175" s="10"/>
      <c r="H175" s="11"/>
      <c r="I175" s="11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EE175" s="12"/>
      <c r="EF175" s="12"/>
      <c r="EG175" s="12"/>
      <c r="EH175" s="12"/>
    </row>
    <row r="176" spans="5:138">
      <c r="E176" s="11"/>
      <c r="F176" s="10"/>
      <c r="H176" s="11"/>
      <c r="I176" s="11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EE176" s="12"/>
      <c r="EF176" s="12"/>
      <c r="EG176" s="12"/>
      <c r="EH176" s="12"/>
    </row>
    <row r="177" spans="5:138">
      <c r="E177" s="11"/>
      <c r="F177" s="10"/>
      <c r="H177" s="11"/>
      <c r="I177" s="11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EE177" s="12"/>
      <c r="EF177" s="12"/>
      <c r="EG177" s="12"/>
      <c r="EH177" s="12"/>
    </row>
    <row r="178" spans="5:138">
      <c r="E178" s="11"/>
      <c r="F178" s="10"/>
      <c r="H178" s="11"/>
      <c r="I178" s="11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EE178" s="12"/>
      <c r="EF178" s="12"/>
      <c r="EG178" s="12"/>
      <c r="EH178" s="12"/>
    </row>
    <row r="179" spans="5:138">
      <c r="E179" s="11"/>
      <c r="F179" s="10"/>
      <c r="H179" s="11"/>
      <c r="I179" s="11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EE179" s="12"/>
      <c r="EF179" s="12"/>
      <c r="EG179" s="12"/>
      <c r="EH179" s="12"/>
    </row>
    <row r="180" spans="5:138">
      <c r="E180" s="11"/>
      <c r="F180" s="10"/>
      <c r="H180" s="11"/>
      <c r="I180" s="11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EE180" s="12"/>
      <c r="EF180" s="12"/>
      <c r="EG180" s="12"/>
      <c r="EH180" s="12"/>
    </row>
    <row r="181" spans="5:138">
      <c r="E181" s="11"/>
      <c r="F181" s="10"/>
      <c r="H181" s="11"/>
      <c r="I181" s="11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EE181" s="12"/>
      <c r="EF181" s="12"/>
      <c r="EG181" s="12"/>
      <c r="EH181" s="12"/>
    </row>
    <row r="182" spans="5:138">
      <c r="E182" s="11"/>
      <c r="F182" s="10"/>
      <c r="H182" s="11"/>
      <c r="I182" s="11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EE182" s="12"/>
      <c r="EF182" s="12"/>
      <c r="EG182" s="12"/>
    </row>
    <row r="183" spans="5:138">
      <c r="E183" s="11"/>
      <c r="F183" s="10"/>
      <c r="H183" s="11"/>
      <c r="I183" s="11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EE183" s="12"/>
      <c r="EF183" s="12"/>
      <c r="EG183" s="12"/>
      <c r="EH183" s="12"/>
    </row>
    <row r="184" spans="5:138">
      <c r="E184" s="11"/>
      <c r="F184" s="10"/>
      <c r="H184" s="11"/>
      <c r="I184" s="11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EE184" s="12"/>
      <c r="EF184" s="12"/>
      <c r="EG184" s="12"/>
      <c r="EH184" s="12"/>
    </row>
    <row r="185" spans="5:138">
      <c r="E185" s="11"/>
      <c r="F185" s="10"/>
      <c r="H185" s="11"/>
      <c r="I185" s="11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EE185" s="12"/>
      <c r="EF185" s="12"/>
      <c r="EG185" s="12"/>
      <c r="EH185" s="12"/>
    </row>
    <row r="186" spans="5:138">
      <c r="E186" s="11"/>
      <c r="F186" s="10"/>
      <c r="H186" s="11"/>
      <c r="I186" s="11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EE186" s="12"/>
      <c r="EF186" s="12"/>
      <c r="EG186" s="12"/>
      <c r="EH186" s="12"/>
    </row>
    <row r="187" spans="5:138">
      <c r="E187" s="11"/>
      <c r="F187" s="10"/>
      <c r="H187" s="11"/>
      <c r="I187" s="11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EE187" s="12"/>
      <c r="EF187" s="12"/>
      <c r="EG187" s="12"/>
      <c r="EH187" s="12"/>
    </row>
    <row r="188" spans="5:138">
      <c r="E188" s="11"/>
      <c r="F188" s="10"/>
      <c r="H188" s="11"/>
      <c r="I188" s="11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EE188" s="12"/>
      <c r="EF188" s="12"/>
      <c r="EG188" s="12"/>
      <c r="EH188" s="12"/>
    </row>
    <row r="189" spans="5:138">
      <c r="E189" s="11"/>
      <c r="F189" s="10"/>
      <c r="H189" s="11"/>
      <c r="I189" s="11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EE189" s="12"/>
      <c r="EF189" s="12"/>
      <c r="EG189" s="12"/>
      <c r="EH189" s="12"/>
    </row>
    <row r="190" spans="5:138">
      <c r="E190" s="11"/>
      <c r="F190" s="10"/>
      <c r="H190" s="11"/>
      <c r="I190" s="11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EE190" s="12"/>
      <c r="EF190" s="12"/>
      <c r="EG190" s="12"/>
      <c r="EH190" s="12"/>
    </row>
    <row r="191" spans="5:138">
      <c r="E191" s="11"/>
      <c r="F191" s="10"/>
      <c r="H191" s="11"/>
      <c r="I191" s="11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EE191" s="12"/>
      <c r="EF191" s="12"/>
      <c r="EG191" s="12"/>
      <c r="EH191" s="12"/>
    </row>
    <row r="192" spans="5:138">
      <c r="E192" s="11"/>
      <c r="F192" s="10"/>
      <c r="H192" s="11"/>
      <c r="I192" s="11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EE192" s="12"/>
      <c r="EF192" s="12"/>
      <c r="EG192" s="12"/>
      <c r="EH192" s="12"/>
    </row>
    <row r="193" spans="5:138">
      <c r="E193" s="11"/>
      <c r="F193" s="10"/>
      <c r="H193" s="11"/>
      <c r="I193" s="11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EE193" s="12"/>
      <c r="EF193" s="12"/>
      <c r="EG193" s="12"/>
      <c r="EH193" s="12"/>
    </row>
    <row r="194" spans="5:138">
      <c r="E194" s="11"/>
      <c r="F194" s="10"/>
      <c r="H194" s="11"/>
      <c r="I194" s="11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EE194" s="12"/>
      <c r="EF194" s="12"/>
      <c r="EG194" s="12"/>
      <c r="EH194" s="12"/>
    </row>
    <row r="195" spans="5:138">
      <c r="E195" s="11"/>
      <c r="F195" s="10"/>
      <c r="H195" s="11"/>
      <c r="I195" s="11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EE195" s="12"/>
      <c r="EF195" s="12"/>
      <c r="EG195" s="12"/>
      <c r="EH195" s="12"/>
    </row>
    <row r="196" spans="5:138">
      <c r="E196" s="11"/>
      <c r="F196" s="10"/>
      <c r="H196" s="11"/>
      <c r="I196" s="11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EE196" s="12"/>
      <c r="EF196" s="12"/>
      <c r="EG196" s="12"/>
      <c r="EH196" s="12"/>
    </row>
    <row r="197" spans="5:138">
      <c r="E197" s="11"/>
      <c r="F197" s="10"/>
      <c r="H197" s="11"/>
      <c r="I197" s="11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EE197" s="12"/>
      <c r="EF197" s="12"/>
      <c r="EG197" s="12"/>
      <c r="EH197" s="12"/>
    </row>
    <row r="198" spans="5:138">
      <c r="E198" s="11"/>
      <c r="F198" s="10"/>
      <c r="H198" s="11"/>
      <c r="I198" s="11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EE198" s="12"/>
      <c r="EF198" s="12"/>
      <c r="EG198" s="12"/>
      <c r="EH198" s="12"/>
    </row>
    <row r="199" spans="5:138">
      <c r="E199" s="11"/>
      <c r="F199" s="10"/>
      <c r="H199" s="11"/>
      <c r="I199" s="11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EE199" s="12"/>
      <c r="EF199" s="12"/>
      <c r="EG199" s="12"/>
      <c r="EH199" s="12"/>
    </row>
    <row r="200" spans="5:138">
      <c r="E200" s="11"/>
      <c r="F200" s="10"/>
      <c r="H200" s="11"/>
      <c r="I200" s="11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EE200" s="12"/>
      <c r="EF200" s="12"/>
      <c r="EG200" s="12"/>
      <c r="EH200" s="12"/>
    </row>
    <row r="201" spans="5:138">
      <c r="E201" s="11"/>
      <c r="F201" s="10"/>
      <c r="H201" s="11"/>
      <c r="I201" s="11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EE201" s="12"/>
      <c r="EF201" s="12"/>
      <c r="EG201" s="12"/>
      <c r="EH201" s="12"/>
    </row>
    <row r="202" spans="5:138">
      <c r="E202" s="11"/>
      <c r="F202" s="10"/>
      <c r="H202" s="11"/>
      <c r="I202" s="11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EE202" s="12"/>
      <c r="EF202" s="12"/>
      <c r="EG202" s="12"/>
      <c r="EH202" s="12"/>
    </row>
    <row r="203" spans="5:138">
      <c r="E203" s="11"/>
      <c r="F203" s="10"/>
      <c r="H203" s="11"/>
      <c r="I203" s="11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EE203" s="12"/>
      <c r="EF203" s="12"/>
      <c r="EG203" s="12"/>
      <c r="EH203" s="12"/>
    </row>
    <row r="204" spans="5:138">
      <c r="E204" s="11"/>
      <c r="F204" s="10"/>
      <c r="H204" s="11"/>
      <c r="I204" s="11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EE204" s="12"/>
      <c r="EF204" s="12"/>
      <c r="EG204" s="12"/>
      <c r="EH204" s="12"/>
    </row>
    <row r="205" spans="5:138">
      <c r="E205" s="11"/>
      <c r="F205" s="10"/>
      <c r="H205" s="11"/>
      <c r="I205" s="11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EE205" s="12"/>
      <c r="EF205" s="12"/>
      <c r="EG205" s="12"/>
      <c r="EH205" s="12"/>
    </row>
    <row r="206" spans="5:138">
      <c r="E206" s="11"/>
      <c r="F206" s="10"/>
      <c r="H206" s="11"/>
      <c r="I206" s="11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EE206" s="12"/>
      <c r="EF206" s="12"/>
      <c r="EG206" s="12"/>
      <c r="EH206" s="12"/>
    </row>
    <row r="207" spans="5:138">
      <c r="E207" s="11"/>
      <c r="F207" s="10"/>
      <c r="H207" s="11"/>
      <c r="I207" s="11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EE207" s="12"/>
      <c r="EF207" s="12"/>
      <c r="EG207" s="12"/>
      <c r="EH207" s="12"/>
    </row>
    <row r="208" spans="5:138">
      <c r="E208" s="11"/>
      <c r="F208" s="10"/>
      <c r="H208" s="11"/>
      <c r="I208" s="11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EE208" s="12"/>
      <c r="EF208" s="12"/>
      <c r="EG208" s="12"/>
      <c r="EH208" s="12"/>
    </row>
    <row r="209" spans="5:138">
      <c r="E209" s="11"/>
      <c r="F209" s="10"/>
      <c r="H209" s="11"/>
      <c r="I209" s="11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EE209" s="12"/>
      <c r="EF209" s="12"/>
      <c r="EG209" s="12"/>
      <c r="EH209" s="12"/>
    </row>
    <row r="210" spans="5:138">
      <c r="E210" s="11"/>
      <c r="F210" s="10"/>
      <c r="H210" s="11"/>
      <c r="I210" s="11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EE210" s="12"/>
      <c r="EF210" s="12"/>
      <c r="EG210" s="12"/>
      <c r="EH210" s="12"/>
    </row>
    <row r="211" spans="5:138">
      <c r="E211" s="11"/>
      <c r="F211" s="10"/>
      <c r="H211" s="11"/>
      <c r="I211" s="11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EE211" s="12"/>
      <c r="EF211" s="12"/>
      <c r="EG211" s="12"/>
      <c r="EH211" s="12"/>
    </row>
    <row r="212" spans="5:138">
      <c r="E212" s="11"/>
      <c r="F212" s="10"/>
      <c r="H212" s="11"/>
      <c r="I212" s="11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EE212" s="12"/>
      <c r="EF212" s="12"/>
      <c r="EG212" s="12"/>
      <c r="EH212" s="12"/>
    </row>
    <row r="213" spans="5:138">
      <c r="E213" s="11"/>
      <c r="F213" s="10"/>
      <c r="G213" s="12"/>
      <c r="H213" s="11"/>
      <c r="I213" s="11"/>
      <c r="J213" s="12"/>
      <c r="K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ED213" s="12"/>
      <c r="EE213" s="12"/>
      <c r="EF213" s="12"/>
      <c r="EG213" s="12"/>
      <c r="EH213" s="12"/>
    </row>
    <row r="214" spans="5:138">
      <c r="E214" s="11"/>
      <c r="F214" s="10"/>
      <c r="H214" s="11"/>
      <c r="I214" s="11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EE214" s="12"/>
      <c r="EF214" s="12"/>
      <c r="EG214" s="12"/>
      <c r="EH214" s="12"/>
    </row>
    <row r="215" spans="5:138">
      <c r="E215" s="11"/>
      <c r="F215" s="10"/>
      <c r="H215" s="11"/>
      <c r="I215" s="11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EE215" s="12"/>
      <c r="EF215" s="12"/>
      <c r="EG215" s="12"/>
      <c r="EH215" s="12"/>
    </row>
    <row r="216" spans="5:138">
      <c r="E216" s="11"/>
      <c r="F216" s="10"/>
      <c r="H216" s="11"/>
      <c r="I216" s="11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EE216" s="12"/>
      <c r="EF216" s="12"/>
      <c r="EG216" s="12"/>
      <c r="EH216" s="12"/>
    </row>
    <row r="217" spans="5:138">
      <c r="E217" s="11"/>
      <c r="F217" s="10"/>
      <c r="H217" s="11"/>
      <c r="I217" s="11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EE217" s="12"/>
      <c r="EF217" s="12"/>
      <c r="EG217" s="12"/>
      <c r="EH217" s="12"/>
    </row>
    <row r="218" spans="5:138">
      <c r="E218" s="11"/>
      <c r="F218" s="10"/>
      <c r="H218" s="11"/>
      <c r="I218" s="11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EE218" s="12"/>
      <c r="EF218" s="12"/>
      <c r="EG218" s="12"/>
      <c r="EH218" s="12"/>
    </row>
    <row r="219" spans="5:138">
      <c r="E219" s="11"/>
      <c r="F219" s="10"/>
      <c r="H219" s="11"/>
      <c r="I219" s="11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EE219" s="12"/>
      <c r="EF219" s="12"/>
      <c r="EG219" s="12"/>
      <c r="EH219" s="12"/>
    </row>
    <row r="220" spans="5:138">
      <c r="E220" s="11"/>
      <c r="F220" s="10"/>
      <c r="H220" s="11"/>
      <c r="I220" s="11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EE220" s="12"/>
      <c r="EF220" s="12"/>
      <c r="EG220" s="12"/>
      <c r="EH220" s="12"/>
    </row>
    <row r="221" spans="5:138">
      <c r="E221" s="11"/>
      <c r="F221" s="10"/>
      <c r="H221" s="11"/>
      <c r="I221" s="11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EE221" s="12"/>
      <c r="EF221" s="12"/>
      <c r="EG221" s="12"/>
      <c r="EH221" s="12"/>
    </row>
    <row r="222" spans="5:138">
      <c r="E222" s="11"/>
      <c r="F222" s="10"/>
      <c r="H222" s="11"/>
      <c r="I222" s="11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EE222" s="12"/>
      <c r="EF222" s="12"/>
      <c r="EG222" s="12"/>
      <c r="EH222" s="12"/>
    </row>
    <row r="223" spans="5:138">
      <c r="E223" s="11"/>
      <c r="F223" s="10"/>
      <c r="H223" s="11"/>
      <c r="I223" s="11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EE223" s="12"/>
      <c r="EF223" s="12"/>
      <c r="EG223" s="12"/>
      <c r="EH223" s="12"/>
    </row>
    <row r="224" spans="5:138">
      <c r="E224" s="11"/>
      <c r="F224" s="10"/>
      <c r="H224" s="11"/>
      <c r="I224" s="11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EE224" s="12"/>
      <c r="EF224" s="12"/>
      <c r="EG224" s="12"/>
      <c r="EH224" s="12"/>
    </row>
    <row r="225" spans="5:138">
      <c r="E225" s="11"/>
      <c r="F225" s="10"/>
      <c r="H225" s="11"/>
      <c r="I225" s="11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EE225" s="12"/>
      <c r="EF225" s="12"/>
      <c r="EG225" s="12"/>
      <c r="EH225" s="12"/>
    </row>
    <row r="226" spans="5:138">
      <c r="E226" s="11"/>
      <c r="F226" s="10"/>
      <c r="H226" s="11"/>
      <c r="I226" s="11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EE226" s="12"/>
      <c r="EF226" s="12"/>
      <c r="EG226" s="12"/>
      <c r="EH226" s="12"/>
    </row>
    <row r="227" spans="5:138">
      <c r="E227" s="11"/>
      <c r="F227" s="10"/>
      <c r="H227" s="11"/>
      <c r="I227" s="11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EE227" s="12"/>
      <c r="EF227" s="12"/>
      <c r="EG227" s="12"/>
      <c r="EH227" s="12"/>
    </row>
    <row r="228" spans="5:138">
      <c r="E228" s="11"/>
      <c r="F228" s="10"/>
      <c r="H228" s="11"/>
      <c r="I228" s="11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EE228" s="12"/>
      <c r="EF228" s="12"/>
      <c r="EG228" s="12"/>
      <c r="EH228" s="12"/>
    </row>
    <row r="229" spans="5:138">
      <c r="E229" s="11"/>
      <c r="F229" s="10"/>
      <c r="H229" s="11"/>
      <c r="I229" s="11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EE229" s="12"/>
      <c r="EF229" s="12"/>
      <c r="EG229" s="12"/>
      <c r="EH229" s="12"/>
    </row>
    <row r="230" spans="5:138">
      <c r="E230" s="11"/>
      <c r="F230" s="10"/>
      <c r="H230" s="11"/>
      <c r="I230" s="11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EE230" s="12"/>
      <c r="EF230" s="12"/>
      <c r="EG230" s="12"/>
      <c r="EH230" s="12"/>
    </row>
    <row r="231" spans="5:138">
      <c r="E231" s="11"/>
      <c r="F231" s="10"/>
      <c r="H231" s="11"/>
      <c r="I231" s="11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EE231" s="12"/>
      <c r="EF231" s="12"/>
      <c r="EG231" s="12"/>
      <c r="EH231" s="12"/>
    </row>
    <row r="232" spans="5:138">
      <c r="E232" s="11"/>
      <c r="F232" s="10"/>
      <c r="H232" s="11"/>
      <c r="I232" s="11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EE232" s="12"/>
      <c r="EF232" s="12"/>
      <c r="EG232" s="12"/>
      <c r="EH232" s="12"/>
    </row>
    <row r="233" spans="5:138">
      <c r="E233" s="11"/>
      <c r="F233" s="10"/>
      <c r="H233" s="11"/>
      <c r="I233" s="11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EE233" s="12"/>
      <c r="EF233" s="12"/>
      <c r="EG233" s="12"/>
      <c r="EH233" s="12"/>
    </row>
    <row r="234" spans="5:138">
      <c r="E234" s="11"/>
      <c r="F234" s="10"/>
      <c r="H234" s="11"/>
      <c r="I234" s="11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EE234" s="12"/>
      <c r="EF234" s="12"/>
      <c r="EG234" s="12"/>
      <c r="EH234" s="12"/>
    </row>
    <row r="235" spans="5:138">
      <c r="E235" s="11"/>
      <c r="F235" s="10"/>
      <c r="H235" s="11"/>
      <c r="I235" s="11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EE235" s="12"/>
      <c r="EF235" s="12"/>
      <c r="EG235" s="12"/>
      <c r="EH235" s="12"/>
    </row>
    <row r="236" spans="5:138">
      <c r="E236" s="11"/>
      <c r="F236" s="10"/>
      <c r="H236" s="11"/>
      <c r="I236" s="11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EE236" s="12"/>
      <c r="EF236" s="12"/>
      <c r="EG236" s="12"/>
      <c r="EH236" s="12"/>
    </row>
    <row r="237" spans="5:138">
      <c r="E237" s="11"/>
      <c r="F237" s="10"/>
      <c r="H237" s="11"/>
      <c r="I237" s="11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EE237" s="12"/>
      <c r="EF237" s="12"/>
      <c r="EG237" s="12"/>
      <c r="EH237" s="12"/>
    </row>
    <row r="238" spans="5:138">
      <c r="E238" s="11"/>
      <c r="F238" s="10"/>
      <c r="H238" s="11"/>
      <c r="I238" s="11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EE238" s="12"/>
      <c r="EF238" s="12"/>
      <c r="EG238" s="12"/>
      <c r="EH238" s="12"/>
    </row>
    <row r="239" spans="5:138">
      <c r="E239" s="11"/>
      <c r="F239" s="10"/>
      <c r="H239" s="11"/>
      <c r="I239" s="11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EE239" s="12"/>
      <c r="EF239" s="12"/>
      <c r="EG239" s="12"/>
      <c r="EH239" s="12"/>
    </row>
    <row r="240" spans="5:138">
      <c r="E240" s="11"/>
      <c r="F240" s="10"/>
      <c r="H240" s="11"/>
      <c r="I240" s="11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EE240" s="12"/>
      <c r="EF240" s="12"/>
      <c r="EG240" s="12"/>
      <c r="EH240" s="12"/>
    </row>
    <row r="241" spans="5:138">
      <c r="E241" s="11"/>
      <c r="F241" s="10"/>
      <c r="H241" s="11"/>
      <c r="I241" s="11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EE241" s="12"/>
      <c r="EF241" s="12"/>
      <c r="EG241" s="12"/>
      <c r="EH241" s="12"/>
    </row>
    <row r="242" spans="5:138">
      <c r="E242" s="11"/>
      <c r="F242" s="10"/>
      <c r="H242" s="11"/>
      <c r="I242" s="11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EE242" s="12"/>
      <c r="EF242" s="12"/>
      <c r="EG242" s="12"/>
      <c r="EH242" s="12"/>
    </row>
    <row r="243" spans="5:138">
      <c r="E243" s="11"/>
      <c r="F243" s="10"/>
      <c r="H243" s="11"/>
      <c r="I243" s="11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EE243" s="12"/>
      <c r="EF243" s="12"/>
      <c r="EG243" s="12"/>
      <c r="EH243" s="12"/>
    </row>
    <row r="244" spans="5:138">
      <c r="E244" s="11"/>
      <c r="F244" s="10"/>
      <c r="H244" s="11"/>
      <c r="I244" s="11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EE244" s="12"/>
      <c r="EF244" s="12"/>
      <c r="EG244" s="12"/>
      <c r="EH244" s="12"/>
    </row>
    <row r="245" spans="5:138">
      <c r="E245" s="11"/>
      <c r="F245" s="10"/>
      <c r="H245" s="11"/>
      <c r="I245" s="11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EE245" s="12"/>
      <c r="EF245" s="12"/>
      <c r="EG245" s="12"/>
      <c r="EH245" s="12"/>
    </row>
    <row r="246" spans="5:138">
      <c r="E246" s="11"/>
      <c r="F246" s="10"/>
      <c r="H246" s="11"/>
      <c r="I246" s="11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EE246" s="12"/>
      <c r="EF246" s="12"/>
      <c r="EG246" s="12"/>
      <c r="EH246" s="12"/>
    </row>
    <row r="247" spans="5:138">
      <c r="E247" s="11"/>
      <c r="F247" s="10"/>
      <c r="H247" s="11"/>
      <c r="I247" s="11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EE247" s="12"/>
      <c r="EF247" s="12"/>
      <c r="EG247" s="12"/>
      <c r="EH247" s="12"/>
    </row>
    <row r="248" spans="5:138">
      <c r="E248" s="11"/>
      <c r="F248" s="10"/>
      <c r="H248" s="11"/>
      <c r="I248" s="11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EE248" s="12"/>
      <c r="EF248" s="12"/>
      <c r="EG248" s="12"/>
      <c r="EH248" s="12"/>
    </row>
    <row r="249" spans="5:138">
      <c r="E249" s="11"/>
      <c r="F249" s="10"/>
      <c r="H249" s="11"/>
      <c r="I249" s="11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EE249" s="12"/>
      <c r="EF249" s="12"/>
      <c r="EG249" s="12"/>
      <c r="EH249" s="12"/>
    </row>
    <row r="250" spans="5:138">
      <c r="E250" s="11"/>
      <c r="F250" s="10"/>
      <c r="H250" s="11"/>
      <c r="I250" s="11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EE250" s="12"/>
      <c r="EF250" s="12"/>
      <c r="EG250" s="12"/>
      <c r="EH250" s="12"/>
    </row>
    <row r="251" spans="5:138">
      <c r="E251" s="11"/>
      <c r="F251" s="10"/>
      <c r="H251" s="11"/>
      <c r="I251" s="11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EE251" s="12"/>
      <c r="EF251" s="12"/>
      <c r="EG251" s="12"/>
      <c r="EH251" s="12"/>
    </row>
    <row r="252" spans="5:138">
      <c r="E252" s="11"/>
      <c r="F252" s="10"/>
      <c r="H252" s="11"/>
      <c r="I252" s="11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EE252" s="12"/>
      <c r="EF252" s="12"/>
      <c r="EG252" s="12"/>
      <c r="EH252" s="12"/>
    </row>
    <row r="253" spans="5:138">
      <c r="E253" s="11"/>
      <c r="F253" s="10"/>
      <c r="H253" s="11"/>
      <c r="I253" s="11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EE253" s="12"/>
      <c r="EF253" s="12"/>
      <c r="EG253" s="12"/>
      <c r="EH253" s="12"/>
    </row>
    <row r="254" spans="5:138">
      <c r="E254" s="11"/>
      <c r="F254" s="10"/>
      <c r="H254" s="11"/>
      <c r="I254" s="11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EE254" s="12"/>
      <c r="EF254" s="12"/>
      <c r="EG254" s="12"/>
      <c r="EH254" s="12"/>
    </row>
    <row r="255" spans="5:138">
      <c r="E255" s="11"/>
      <c r="F255" s="10"/>
      <c r="H255" s="11"/>
      <c r="I255" s="11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EE255" s="12"/>
      <c r="EF255" s="12"/>
      <c r="EG255" s="12"/>
      <c r="EH255" s="12"/>
    </row>
    <row r="256" spans="5:138">
      <c r="E256" s="11"/>
      <c r="F256" s="10"/>
      <c r="H256" s="11"/>
      <c r="I256" s="11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EE256" s="12"/>
      <c r="EF256" s="12"/>
      <c r="EG256" s="12"/>
      <c r="EH256" s="12"/>
    </row>
    <row r="257" spans="5:138">
      <c r="E257" s="11"/>
      <c r="F257" s="10"/>
      <c r="H257" s="11"/>
      <c r="I257" s="11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EE257" s="12"/>
      <c r="EF257" s="12"/>
      <c r="EG257" s="12"/>
      <c r="EH257" s="12"/>
    </row>
    <row r="258" spans="5:138">
      <c r="E258" s="11"/>
      <c r="F258" s="10"/>
      <c r="H258" s="11"/>
      <c r="I258" s="11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EE258" s="12"/>
      <c r="EF258" s="12"/>
      <c r="EG258" s="12"/>
      <c r="EH258" s="12"/>
    </row>
    <row r="259" spans="5:138">
      <c r="E259" s="11"/>
      <c r="F259" s="10"/>
      <c r="H259" s="11"/>
      <c r="I259" s="11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EE259" s="12"/>
      <c r="EF259" s="12"/>
      <c r="EG259" s="12"/>
      <c r="EH259" s="12"/>
    </row>
    <row r="260" spans="5:138">
      <c r="E260" s="11"/>
      <c r="F260" s="10"/>
      <c r="H260" s="11"/>
      <c r="I260" s="11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EE260" s="12"/>
      <c r="EF260" s="12"/>
      <c r="EG260" s="12"/>
      <c r="EH260" s="12"/>
    </row>
    <row r="261" spans="5:138">
      <c r="E261" s="11"/>
      <c r="F261" s="10"/>
      <c r="H261" s="11"/>
      <c r="I261" s="11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EE261" s="12"/>
      <c r="EF261" s="12"/>
      <c r="EG261" s="12"/>
      <c r="EH261" s="12"/>
    </row>
    <row r="262" spans="5:138">
      <c r="E262" s="11"/>
      <c r="F262" s="10"/>
      <c r="H262" s="11"/>
      <c r="I262" s="11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EE262" s="12"/>
      <c r="EF262" s="12"/>
      <c r="EG262" s="12"/>
      <c r="EH262" s="12"/>
    </row>
    <row r="263" spans="5:138">
      <c r="E263" s="11"/>
      <c r="F263" s="10"/>
      <c r="H263" s="11"/>
      <c r="I263" s="11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EE263" s="12"/>
      <c r="EF263" s="12"/>
      <c r="EG263" s="12"/>
      <c r="EH263" s="12"/>
    </row>
    <row r="264" spans="5:138">
      <c r="E264" s="11"/>
      <c r="F264" s="10"/>
      <c r="H264" s="11"/>
      <c r="I264" s="11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EE264" s="12"/>
      <c r="EF264" s="12"/>
      <c r="EG264" s="12"/>
      <c r="EH264" s="12"/>
    </row>
    <row r="265" spans="5:138">
      <c r="E265" s="11"/>
      <c r="F265" s="10"/>
      <c r="H265" s="11"/>
      <c r="I265" s="11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EE265" s="12"/>
      <c r="EF265" s="12"/>
      <c r="EG265" s="12"/>
      <c r="EH265" s="12"/>
    </row>
    <row r="266" spans="5:138">
      <c r="E266" s="11"/>
      <c r="F266" s="10"/>
      <c r="H266" s="11"/>
      <c r="I266" s="11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EE266" s="12"/>
      <c r="EF266" s="12"/>
      <c r="EG266" s="12"/>
      <c r="EH266" s="12"/>
    </row>
    <row r="267" spans="5:138">
      <c r="E267" s="11"/>
      <c r="F267" s="10"/>
      <c r="H267" s="11"/>
      <c r="I267" s="11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EE267" s="12"/>
      <c r="EF267" s="12"/>
      <c r="EG267" s="12"/>
      <c r="EH267" s="12"/>
    </row>
    <row r="268" spans="5:138">
      <c r="E268" s="11"/>
      <c r="F268" s="10"/>
      <c r="H268" s="11"/>
      <c r="I268" s="11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EE268" s="12"/>
      <c r="EF268" s="12"/>
      <c r="EG268" s="12"/>
      <c r="EH268" s="12"/>
    </row>
    <row r="269" spans="5:138">
      <c r="E269" s="11"/>
      <c r="F269" s="10"/>
      <c r="H269" s="11"/>
      <c r="I269" s="11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EE269" s="12"/>
      <c r="EF269" s="12"/>
      <c r="EG269" s="12"/>
      <c r="EH269" s="12"/>
    </row>
    <row r="270" spans="5:138">
      <c r="E270" s="11"/>
      <c r="F270" s="10"/>
      <c r="H270" s="11"/>
      <c r="I270" s="11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EE270" s="12"/>
      <c r="EF270" s="12"/>
      <c r="EG270" s="12"/>
      <c r="EH270" s="12"/>
    </row>
    <row r="271" spans="5:138">
      <c r="E271" s="11"/>
      <c r="F271" s="10"/>
      <c r="H271" s="11"/>
      <c r="I271" s="11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EE271" s="12"/>
      <c r="EF271" s="12"/>
      <c r="EG271" s="12"/>
      <c r="EH271" s="12"/>
    </row>
    <row r="272" spans="5:138">
      <c r="E272" s="11"/>
      <c r="F272" s="10"/>
      <c r="H272" s="11"/>
      <c r="I272" s="11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EE272" s="12"/>
      <c r="EF272" s="12"/>
      <c r="EG272" s="12"/>
      <c r="EH272" s="12"/>
    </row>
    <row r="273" spans="5:138">
      <c r="E273" s="11"/>
      <c r="F273" s="10"/>
      <c r="H273" s="11"/>
      <c r="I273" s="11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EE273" s="12"/>
      <c r="EF273" s="12"/>
      <c r="EG273" s="12"/>
      <c r="EH273" s="12"/>
    </row>
    <row r="274" spans="5:138">
      <c r="E274" s="11"/>
      <c r="F274" s="10"/>
      <c r="H274" s="11"/>
      <c r="I274" s="11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EE274" s="12"/>
      <c r="EF274" s="12"/>
      <c r="EG274" s="12"/>
      <c r="EH274" s="12"/>
    </row>
    <row r="275" spans="5:138">
      <c r="E275" s="11"/>
      <c r="F275" s="10"/>
      <c r="H275" s="11"/>
      <c r="I275" s="11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EE275" s="12"/>
      <c r="EF275" s="12"/>
      <c r="EG275" s="12"/>
      <c r="EH275" s="12"/>
    </row>
    <row r="276" spans="5:138">
      <c r="E276" s="11"/>
      <c r="F276" s="10"/>
      <c r="H276" s="11"/>
      <c r="I276" s="11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EE276" s="12"/>
      <c r="EF276" s="12"/>
      <c r="EG276" s="12"/>
      <c r="EH276" s="12"/>
    </row>
    <row r="277" spans="5:138">
      <c r="E277" s="11"/>
      <c r="F277" s="10"/>
      <c r="H277" s="11"/>
      <c r="I277" s="11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EE277" s="12"/>
      <c r="EF277" s="12"/>
      <c r="EG277" s="12"/>
      <c r="EH277" s="12"/>
    </row>
    <row r="278" spans="5:138">
      <c r="E278" s="11"/>
      <c r="F278" s="10"/>
      <c r="H278" s="11"/>
      <c r="I278" s="11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EE278" s="12"/>
      <c r="EF278" s="12"/>
      <c r="EG278" s="12"/>
      <c r="EH278" s="12"/>
    </row>
    <row r="279" spans="5:138">
      <c r="E279" s="11"/>
      <c r="F279" s="10"/>
      <c r="H279" s="11"/>
      <c r="I279" s="11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EE279" s="12"/>
      <c r="EF279" s="12"/>
      <c r="EG279" s="12"/>
      <c r="EH279" s="12"/>
    </row>
    <row r="280" spans="5:138">
      <c r="E280" s="11"/>
      <c r="F280" s="10"/>
      <c r="H280" s="11"/>
      <c r="I280" s="11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EE280" s="12"/>
      <c r="EF280" s="12"/>
      <c r="EG280" s="12"/>
      <c r="EH280" s="12"/>
    </row>
    <row r="281" spans="5:138">
      <c r="E281" s="11"/>
      <c r="F281" s="10"/>
      <c r="H281" s="11"/>
      <c r="I281" s="11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EE281" s="12"/>
      <c r="EF281" s="12"/>
      <c r="EG281" s="12"/>
      <c r="EH281" s="12"/>
    </row>
    <row r="282" spans="5:138">
      <c r="E282" s="11"/>
      <c r="F282" s="10"/>
      <c r="H282" s="11"/>
      <c r="I282" s="11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EE282" s="12"/>
      <c r="EF282" s="12"/>
      <c r="EG282" s="12"/>
      <c r="EH282" s="12"/>
    </row>
    <row r="283" spans="5:138">
      <c r="E283" s="11"/>
      <c r="F283" s="10"/>
      <c r="H283" s="11"/>
      <c r="I283" s="11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EE283" s="12"/>
      <c r="EF283" s="12"/>
      <c r="EG283" s="12"/>
      <c r="EH283" s="12"/>
    </row>
    <row r="284" spans="5:138">
      <c r="E284" s="11"/>
      <c r="F284" s="10"/>
      <c r="H284" s="11"/>
      <c r="I284" s="11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EE284" s="12"/>
      <c r="EF284" s="12"/>
      <c r="EG284" s="12"/>
      <c r="EH284" s="12"/>
    </row>
    <row r="285" spans="5:138">
      <c r="E285" s="11"/>
      <c r="F285" s="10"/>
      <c r="H285" s="11"/>
      <c r="I285" s="11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EE285" s="12"/>
      <c r="EF285" s="12"/>
      <c r="EG285" s="12"/>
      <c r="EH285" s="12"/>
    </row>
    <row r="286" spans="5:138">
      <c r="E286" s="11"/>
      <c r="F286" s="10"/>
      <c r="H286" s="11"/>
      <c r="I286" s="11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EE286" s="12"/>
      <c r="EF286" s="12"/>
      <c r="EG286" s="12"/>
      <c r="EH286" s="12"/>
    </row>
    <row r="287" spans="5:138">
      <c r="E287" s="11"/>
      <c r="F287" s="10"/>
      <c r="H287" s="11"/>
      <c r="I287" s="11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EE287" s="12"/>
      <c r="EF287" s="12"/>
      <c r="EG287" s="12"/>
      <c r="EH287" s="12"/>
    </row>
    <row r="288" spans="5:138">
      <c r="E288" s="11"/>
      <c r="F288" s="10"/>
      <c r="H288" s="11"/>
      <c r="I288" s="11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EE288" s="12"/>
      <c r="EF288" s="12"/>
      <c r="EG288" s="12"/>
      <c r="EH288" s="12"/>
    </row>
    <row r="289" spans="5:138">
      <c r="E289" s="11"/>
      <c r="F289" s="10"/>
      <c r="G289" s="12"/>
      <c r="H289" s="11"/>
      <c r="I289" s="11"/>
      <c r="J289" s="12"/>
      <c r="K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ED289" s="12"/>
      <c r="EE289" s="12"/>
      <c r="EF289" s="12"/>
      <c r="EG289" s="12"/>
      <c r="EH289" s="12"/>
    </row>
    <row r="290" spans="5:138">
      <c r="E290" s="11"/>
      <c r="F290" s="10"/>
      <c r="H290" s="11"/>
      <c r="I290" s="11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EE290" s="12"/>
      <c r="EF290" s="12"/>
      <c r="EG290" s="12"/>
      <c r="EH290" s="12"/>
    </row>
    <row r="291" spans="5:138">
      <c r="E291" s="11"/>
      <c r="F291" s="10"/>
      <c r="H291" s="11"/>
      <c r="I291" s="11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EE291" s="12"/>
      <c r="EF291" s="12"/>
      <c r="EG291" s="12"/>
      <c r="EH291" s="12"/>
    </row>
    <row r="292" spans="5:138">
      <c r="E292" s="11"/>
      <c r="F292" s="10"/>
      <c r="H292" s="11"/>
      <c r="I292" s="11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EE292" s="12"/>
      <c r="EF292" s="12"/>
      <c r="EG292" s="12"/>
      <c r="EH292" s="12"/>
    </row>
    <row r="293" spans="5:138">
      <c r="E293" s="11"/>
      <c r="F293" s="10"/>
      <c r="H293" s="11"/>
      <c r="I293" s="11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EE293" s="12"/>
      <c r="EF293" s="12"/>
      <c r="EG293" s="12"/>
      <c r="EH293" s="12"/>
    </row>
    <row r="294" spans="5:138">
      <c r="E294" s="11"/>
      <c r="F294" s="10"/>
      <c r="H294" s="11"/>
      <c r="I294" s="11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EE294" s="12"/>
      <c r="EF294" s="12"/>
      <c r="EG294" s="12"/>
      <c r="EH294" s="12"/>
    </row>
    <row r="295" spans="5:138">
      <c r="E295" s="11"/>
      <c r="F295" s="10"/>
      <c r="H295" s="11"/>
      <c r="I295" s="11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EE295" s="12"/>
      <c r="EF295" s="12"/>
      <c r="EG295" s="12"/>
      <c r="EH295" s="12"/>
    </row>
    <row r="296" spans="5:138">
      <c r="E296" s="11"/>
      <c r="F296" s="10"/>
      <c r="H296" s="11"/>
      <c r="I296" s="11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EE296" s="12"/>
      <c r="EF296" s="12"/>
      <c r="EG296" s="12"/>
      <c r="EH296" s="12"/>
    </row>
    <row r="297" spans="5:138">
      <c r="E297" s="11"/>
      <c r="F297" s="10"/>
      <c r="H297" s="11"/>
      <c r="I297" s="11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EE297" s="12"/>
      <c r="EF297" s="12"/>
      <c r="EG297" s="12"/>
      <c r="EH297" s="12"/>
    </row>
    <row r="298" spans="5:138">
      <c r="E298" s="11"/>
      <c r="F298" s="10"/>
      <c r="H298" s="11"/>
      <c r="I298" s="11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EE298" s="12"/>
      <c r="EF298" s="12"/>
      <c r="EG298" s="12"/>
      <c r="EH298" s="12"/>
    </row>
    <row r="299" spans="5:138">
      <c r="E299" s="11"/>
      <c r="F299" s="10"/>
      <c r="H299" s="11"/>
      <c r="I299" s="11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EE299" s="12"/>
      <c r="EF299" s="12"/>
      <c r="EG299" s="12"/>
      <c r="EH299" s="12"/>
    </row>
    <row r="300" spans="5:138">
      <c r="E300" s="11"/>
      <c r="F300" s="10"/>
      <c r="H300" s="11"/>
      <c r="I300" s="11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EE300" s="12"/>
      <c r="EF300" s="12"/>
      <c r="EG300" s="12"/>
      <c r="EH300" s="12"/>
    </row>
    <row r="301" spans="5:138">
      <c r="E301" s="11"/>
      <c r="F301" s="10"/>
      <c r="H301" s="11"/>
      <c r="I301" s="11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EE301" s="12"/>
      <c r="EF301" s="12"/>
      <c r="EG301" s="12"/>
      <c r="EH301" s="12"/>
    </row>
    <row r="302" spans="5:138">
      <c r="E302" s="11"/>
      <c r="F302" s="10"/>
      <c r="H302" s="11"/>
      <c r="I302" s="11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EE302" s="12"/>
      <c r="EF302" s="12"/>
      <c r="EG302" s="12"/>
      <c r="EH302" s="12"/>
    </row>
    <row r="303" spans="5:138">
      <c r="E303" s="11"/>
      <c r="F303" s="10"/>
      <c r="H303" s="11"/>
      <c r="I303" s="11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EE303" s="12"/>
      <c r="EF303" s="12"/>
      <c r="EG303" s="12"/>
      <c r="EH303" s="12"/>
    </row>
    <row r="304" spans="5:138">
      <c r="E304" s="11"/>
      <c r="F304" s="10"/>
      <c r="H304" s="11"/>
      <c r="I304" s="11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EE304" s="12"/>
      <c r="EF304" s="12"/>
      <c r="EG304" s="12"/>
      <c r="EH304" s="12"/>
    </row>
    <row r="305" spans="5:138">
      <c r="E305" s="11"/>
      <c r="F305" s="10"/>
      <c r="H305" s="11"/>
      <c r="I305" s="11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EE305" s="12"/>
      <c r="EF305" s="12"/>
      <c r="EG305" s="12"/>
      <c r="EH305" s="12"/>
    </row>
    <row r="306" spans="5:138">
      <c r="E306" s="11"/>
      <c r="F306" s="10"/>
      <c r="H306" s="11"/>
      <c r="I306" s="11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EE306" s="12"/>
      <c r="EF306" s="12"/>
      <c r="EG306" s="12"/>
      <c r="EH306" s="12"/>
    </row>
    <row r="307" spans="5:138">
      <c r="E307" s="11"/>
      <c r="F307" s="10"/>
      <c r="H307" s="11"/>
      <c r="I307" s="11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EE307" s="12"/>
      <c r="EF307" s="12"/>
      <c r="EG307" s="12"/>
      <c r="EH307" s="12"/>
    </row>
    <row r="308" spans="5:138">
      <c r="E308" s="11"/>
      <c r="F308" s="10"/>
      <c r="H308" s="11"/>
      <c r="I308" s="11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EE308" s="12"/>
      <c r="EF308" s="12"/>
      <c r="EG308" s="12"/>
      <c r="EH308" s="12"/>
    </row>
    <row r="309" spans="5:138">
      <c r="E309" s="11"/>
      <c r="F309" s="10"/>
      <c r="H309" s="11"/>
      <c r="I309" s="11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EE309" s="12"/>
      <c r="EF309" s="12"/>
      <c r="EG309" s="12"/>
      <c r="EH309" s="12"/>
    </row>
    <row r="310" spans="5:138">
      <c r="E310" s="11"/>
      <c r="F310" s="10"/>
      <c r="H310" s="11"/>
      <c r="I310" s="11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EE310" s="12"/>
      <c r="EF310" s="12"/>
      <c r="EG310" s="12"/>
      <c r="EH310" s="12"/>
    </row>
    <row r="311" spans="5:138">
      <c r="E311" s="11"/>
      <c r="F311" s="10"/>
      <c r="H311" s="11"/>
      <c r="I311" s="11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EE311" s="12"/>
      <c r="EF311" s="12"/>
      <c r="EG311" s="12"/>
      <c r="EH311" s="12"/>
    </row>
    <row r="312" spans="5:138">
      <c r="E312" s="11"/>
      <c r="F312" s="10"/>
      <c r="H312" s="11"/>
      <c r="I312" s="11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EE312" s="12"/>
      <c r="EF312" s="12"/>
      <c r="EG312" s="12"/>
      <c r="EH312" s="12"/>
    </row>
    <row r="313" spans="5:138">
      <c r="E313" s="11"/>
      <c r="F313" s="10"/>
      <c r="H313" s="11"/>
      <c r="I313" s="11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EE313" s="12"/>
      <c r="EF313" s="12"/>
      <c r="EG313" s="12"/>
      <c r="EH313" s="12"/>
    </row>
    <row r="314" spans="5:138">
      <c r="E314" s="11"/>
      <c r="F314" s="10"/>
      <c r="H314" s="11"/>
      <c r="I314" s="11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EE314" s="12"/>
      <c r="EF314" s="12"/>
      <c r="EG314" s="12"/>
      <c r="EH314" s="12"/>
    </row>
    <row r="315" spans="5:138">
      <c r="E315" s="11"/>
      <c r="F315" s="10"/>
      <c r="H315" s="11"/>
      <c r="I315" s="11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EE315" s="12"/>
      <c r="EF315" s="12"/>
      <c r="EG315" s="12"/>
      <c r="EH315" s="12"/>
    </row>
    <row r="316" spans="5:138">
      <c r="E316" s="11"/>
      <c r="F316" s="10"/>
      <c r="H316" s="11"/>
      <c r="I316" s="11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EE316" s="12"/>
      <c r="EF316" s="12"/>
      <c r="EG316" s="12"/>
      <c r="EH316" s="12"/>
    </row>
    <row r="317" spans="5:138">
      <c r="E317" s="11"/>
      <c r="F317" s="10"/>
      <c r="H317" s="11"/>
      <c r="I317" s="11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EE317" s="12"/>
      <c r="EF317" s="12"/>
      <c r="EG317" s="12"/>
      <c r="EH317" s="12"/>
    </row>
    <row r="318" spans="5:138">
      <c r="E318" s="11"/>
      <c r="F318" s="10"/>
      <c r="H318" s="11"/>
      <c r="I318" s="11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EE318" s="12"/>
      <c r="EF318" s="12"/>
      <c r="EG318" s="12"/>
      <c r="EH318" s="12"/>
    </row>
    <row r="319" spans="5:138">
      <c r="E319" s="11"/>
      <c r="F319" s="10"/>
      <c r="H319" s="11"/>
      <c r="I319" s="11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EE319" s="12"/>
      <c r="EF319" s="12"/>
      <c r="EG319" s="12"/>
    </row>
    <row r="320" spans="5:138">
      <c r="E320" s="11"/>
      <c r="F320" s="10"/>
      <c r="H320" s="11"/>
      <c r="I320" s="11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EE320" s="12"/>
      <c r="EF320" s="12"/>
      <c r="EG320" s="12"/>
      <c r="EH320" s="12"/>
    </row>
    <row r="321" spans="5:138">
      <c r="E321" s="11"/>
      <c r="F321" s="10"/>
      <c r="H321" s="11"/>
      <c r="I321" s="11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EE321" s="12"/>
      <c r="EF321" s="12"/>
      <c r="EG321" s="12"/>
      <c r="EH321" s="12"/>
    </row>
    <row r="322" spans="5:138">
      <c r="E322" s="11"/>
      <c r="F322" s="10"/>
      <c r="H322" s="11"/>
      <c r="I322" s="11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EE322" s="12"/>
      <c r="EF322" s="12"/>
      <c r="EG322" s="12"/>
      <c r="EH322" s="12"/>
    </row>
    <row r="323" spans="5:138">
      <c r="E323" s="11"/>
      <c r="F323" s="10"/>
      <c r="H323" s="11"/>
      <c r="I323" s="11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EE323" s="12"/>
      <c r="EF323" s="12"/>
      <c r="EG323" s="12"/>
      <c r="EH323" s="12"/>
    </row>
    <row r="324" spans="5:138">
      <c r="E324" s="11"/>
      <c r="F324" s="10"/>
      <c r="H324" s="11"/>
      <c r="I324" s="11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EE324" s="12"/>
      <c r="EF324" s="12"/>
      <c r="EG324" s="12"/>
      <c r="EH324" s="12"/>
    </row>
    <row r="325" spans="5:138">
      <c r="E325" s="11"/>
      <c r="F325" s="10"/>
      <c r="H325" s="11"/>
      <c r="I325" s="11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EE325" s="12"/>
      <c r="EF325" s="12"/>
      <c r="EG325" s="12"/>
      <c r="EH325" s="12"/>
    </row>
    <row r="326" spans="5:138">
      <c r="E326" s="11"/>
      <c r="F326" s="10"/>
      <c r="H326" s="11"/>
      <c r="I326" s="11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EE326" s="12"/>
      <c r="EF326" s="12"/>
      <c r="EG326" s="12"/>
      <c r="EH326" s="12"/>
    </row>
    <row r="327" spans="5:138">
      <c r="E327" s="11"/>
      <c r="F327" s="10"/>
      <c r="H327" s="11"/>
      <c r="I327" s="11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EE327" s="12"/>
      <c r="EF327" s="12"/>
      <c r="EG327" s="12"/>
      <c r="EH327" s="12"/>
    </row>
    <row r="328" spans="5:138">
      <c r="E328" s="11"/>
      <c r="F328" s="10"/>
      <c r="H328" s="11"/>
      <c r="I328" s="11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EE328" s="12"/>
      <c r="EF328" s="12"/>
      <c r="EG328" s="12"/>
      <c r="EH328" s="12"/>
    </row>
    <row r="329" spans="5:138">
      <c r="E329" s="11"/>
      <c r="F329" s="10"/>
      <c r="H329" s="11"/>
      <c r="I329" s="11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EE329" s="12"/>
      <c r="EF329" s="12"/>
      <c r="EG329" s="12"/>
      <c r="EH329" s="12"/>
    </row>
    <row r="330" spans="5:138">
      <c r="E330" s="11"/>
      <c r="F330" s="10"/>
      <c r="H330" s="11"/>
      <c r="I330" s="11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EE330" s="12"/>
      <c r="EF330" s="12"/>
      <c r="EG330" s="12"/>
      <c r="EH330" s="12"/>
    </row>
    <row r="331" spans="5:138">
      <c r="E331" s="11"/>
      <c r="F331" s="10"/>
      <c r="H331" s="11"/>
      <c r="I331" s="11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EE331" s="12"/>
      <c r="EF331" s="12"/>
      <c r="EG331" s="12"/>
      <c r="EH331" s="12"/>
    </row>
    <row r="332" spans="5:138">
      <c r="E332" s="11"/>
      <c r="F332" s="10"/>
      <c r="H332" s="11"/>
      <c r="I332" s="11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EE332" s="12"/>
      <c r="EF332" s="12"/>
      <c r="EG332" s="12"/>
      <c r="EH332" s="12"/>
    </row>
    <row r="333" spans="5:138">
      <c r="E333" s="11"/>
      <c r="F333" s="10"/>
      <c r="H333" s="11"/>
      <c r="I333" s="11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EE333" s="12"/>
      <c r="EF333" s="12"/>
      <c r="EG333" s="12"/>
      <c r="EH333" s="12"/>
    </row>
    <row r="334" spans="5:138">
      <c r="E334" s="11"/>
      <c r="F334" s="10"/>
      <c r="H334" s="11"/>
      <c r="I334" s="11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EE334" s="12"/>
      <c r="EF334" s="12"/>
      <c r="EG334" s="12"/>
      <c r="EH334" s="12"/>
    </row>
    <row r="335" spans="5:138">
      <c r="E335" s="11"/>
      <c r="F335" s="10"/>
      <c r="H335" s="11"/>
      <c r="I335" s="11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EE335" s="12"/>
      <c r="EF335" s="12"/>
      <c r="EG335" s="12"/>
      <c r="EH335" s="12"/>
    </row>
    <row r="336" spans="5:138">
      <c r="E336" s="11"/>
      <c r="F336" s="10"/>
      <c r="H336" s="11"/>
      <c r="I336" s="11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EE336" s="12"/>
      <c r="EF336" s="12"/>
      <c r="EG336" s="12"/>
      <c r="EH336" s="12"/>
    </row>
    <row r="337" spans="5:138">
      <c r="E337" s="11"/>
      <c r="F337" s="10"/>
      <c r="H337" s="11"/>
      <c r="I337" s="11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EE337" s="12"/>
      <c r="EF337" s="12"/>
      <c r="EG337" s="12"/>
      <c r="EH337" s="12"/>
    </row>
    <row r="338" spans="5:138">
      <c r="E338" s="11"/>
      <c r="F338" s="10"/>
      <c r="H338" s="11"/>
      <c r="I338" s="11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EE338" s="12"/>
      <c r="EF338" s="12"/>
      <c r="EG338" s="12"/>
      <c r="EH338" s="12"/>
    </row>
    <row r="339" spans="5:138">
      <c r="E339" s="11"/>
      <c r="F339" s="10"/>
      <c r="H339" s="11"/>
      <c r="I339" s="11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EE339" s="12"/>
      <c r="EF339" s="12"/>
      <c r="EG339" s="12"/>
      <c r="EH339" s="12"/>
    </row>
    <row r="340" spans="5:138">
      <c r="E340" s="11"/>
      <c r="F340" s="10"/>
      <c r="H340" s="11"/>
      <c r="I340" s="11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EE340" s="12"/>
      <c r="EF340" s="12"/>
      <c r="EG340" s="12"/>
      <c r="EH340" s="12"/>
    </row>
    <row r="341" spans="5:138">
      <c r="E341" s="11"/>
      <c r="F341" s="10"/>
      <c r="H341" s="11"/>
      <c r="I341" s="11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EE341" s="12"/>
      <c r="EF341" s="12"/>
      <c r="EG341" s="12"/>
      <c r="EH341" s="12"/>
    </row>
    <row r="342" spans="5:138">
      <c r="E342" s="11"/>
      <c r="F342" s="10"/>
      <c r="H342" s="11"/>
      <c r="I342" s="11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EE342" s="12"/>
      <c r="EF342" s="12"/>
      <c r="EG342" s="12"/>
      <c r="EH342" s="12"/>
    </row>
    <row r="343" spans="5:138">
      <c r="E343" s="11"/>
      <c r="F343" s="10"/>
      <c r="H343" s="11"/>
      <c r="I343" s="11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EE343" s="12"/>
      <c r="EF343" s="12"/>
      <c r="EG343" s="12"/>
      <c r="EH343" s="12"/>
    </row>
    <row r="344" spans="5:138">
      <c r="E344" s="11"/>
      <c r="F344" s="10"/>
      <c r="H344" s="11"/>
      <c r="I344" s="11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EE344" s="12"/>
      <c r="EF344" s="12"/>
      <c r="EG344" s="12"/>
      <c r="EH344" s="12"/>
    </row>
    <row r="345" spans="5:138">
      <c r="E345" s="11"/>
      <c r="F345" s="10"/>
      <c r="H345" s="11"/>
      <c r="I345" s="11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EE345" s="12"/>
      <c r="EF345" s="12"/>
      <c r="EG345" s="12"/>
      <c r="EH345" s="12"/>
    </row>
    <row r="346" spans="5:138">
      <c r="E346" s="11"/>
      <c r="F346" s="10"/>
      <c r="H346" s="11"/>
      <c r="I346" s="11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EE346" s="12"/>
      <c r="EF346" s="12"/>
      <c r="EG346" s="12"/>
      <c r="EH346" s="12"/>
    </row>
    <row r="347" spans="5:138">
      <c r="E347" s="11"/>
      <c r="F347" s="10"/>
      <c r="H347" s="11"/>
      <c r="I347" s="11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EE347" s="12"/>
      <c r="EF347" s="12"/>
      <c r="EG347" s="12"/>
      <c r="EH347" s="12"/>
    </row>
    <row r="348" spans="5:138">
      <c r="E348" s="11"/>
      <c r="F348" s="10"/>
      <c r="H348" s="11"/>
      <c r="I348" s="11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EE348" s="12"/>
      <c r="EF348" s="12"/>
      <c r="EG348" s="12"/>
      <c r="EH348" s="12"/>
    </row>
    <row r="349" spans="5:138">
      <c r="E349" s="11"/>
      <c r="F349" s="10"/>
      <c r="H349" s="11"/>
      <c r="I349" s="11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EE349" s="12"/>
      <c r="EF349" s="12"/>
      <c r="EG349" s="12"/>
      <c r="EH349" s="12"/>
    </row>
    <row r="350" spans="5:138">
      <c r="E350" s="11"/>
      <c r="F350" s="10"/>
      <c r="H350" s="11"/>
      <c r="I350" s="11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EE350" s="12"/>
      <c r="EF350" s="12"/>
      <c r="EG350" s="12"/>
      <c r="EH350" s="12"/>
    </row>
    <row r="351" spans="5:138">
      <c r="E351" s="11"/>
      <c r="F351" s="10"/>
      <c r="H351" s="11"/>
      <c r="I351" s="11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EE351" s="12"/>
      <c r="EF351" s="12"/>
      <c r="EG351" s="12"/>
      <c r="EH351" s="12"/>
    </row>
    <row r="352" spans="5:138">
      <c r="E352" s="11"/>
      <c r="F352" s="10"/>
      <c r="H352" s="11"/>
      <c r="I352" s="11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EE352" s="12"/>
      <c r="EF352" s="12"/>
      <c r="EG352" s="12"/>
      <c r="EH352" s="12"/>
    </row>
    <row r="353" spans="5:138">
      <c r="E353" s="11"/>
      <c r="F353" s="10"/>
      <c r="H353" s="11"/>
      <c r="I353" s="11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EE353" s="12"/>
      <c r="EF353" s="12"/>
      <c r="EG353" s="12"/>
      <c r="EH353" s="12"/>
    </row>
    <row r="354" spans="5:138">
      <c r="E354" s="11"/>
      <c r="F354" s="10"/>
      <c r="H354" s="11"/>
      <c r="I354" s="11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EE354" s="12"/>
      <c r="EF354" s="12"/>
      <c r="EG354" s="12"/>
      <c r="EH354" s="12"/>
    </row>
    <row r="355" spans="5:138">
      <c r="E355" s="11"/>
      <c r="F355" s="10"/>
      <c r="H355" s="11"/>
      <c r="I355" s="11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EE355" s="12"/>
      <c r="EF355" s="12"/>
      <c r="EG355" s="12"/>
      <c r="EH355" s="12"/>
    </row>
    <row r="356" spans="5:138">
      <c r="E356" s="11"/>
      <c r="F356" s="10"/>
      <c r="H356" s="11"/>
      <c r="I356" s="11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EE356" s="12"/>
      <c r="EF356" s="12"/>
      <c r="EG356" s="12"/>
      <c r="EH356" s="12"/>
    </row>
    <row r="357" spans="5:138">
      <c r="E357" s="11"/>
      <c r="F357" s="10"/>
      <c r="H357" s="11"/>
      <c r="I357" s="11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EE357" s="12"/>
      <c r="EF357" s="12"/>
      <c r="EG357" s="12"/>
      <c r="EH357" s="12"/>
    </row>
    <row r="358" spans="5:138">
      <c r="E358" s="11"/>
      <c r="F358" s="10"/>
      <c r="H358" s="11"/>
      <c r="I358" s="11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EE358" s="12"/>
      <c r="EF358" s="12"/>
      <c r="EG358" s="12"/>
      <c r="EH358" s="12"/>
    </row>
    <row r="359" spans="5:138">
      <c r="E359" s="11"/>
      <c r="F359" s="10"/>
      <c r="H359" s="11"/>
      <c r="I359" s="11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EE359" s="12"/>
      <c r="EF359" s="12"/>
      <c r="EG359" s="12"/>
      <c r="EH359" s="12"/>
    </row>
    <row r="360" spans="5:138">
      <c r="E360" s="11"/>
      <c r="F360" s="10"/>
      <c r="H360" s="11"/>
      <c r="I360" s="11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EE360" s="12"/>
      <c r="EF360" s="12"/>
      <c r="EG360" s="12"/>
      <c r="EH360" s="12"/>
    </row>
    <row r="361" spans="5:138">
      <c r="E361" s="11"/>
      <c r="F361" s="10"/>
      <c r="H361" s="11"/>
      <c r="I361" s="11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EE361" s="12"/>
      <c r="EF361" s="12"/>
      <c r="EG361" s="12"/>
      <c r="EH361" s="12"/>
    </row>
    <row r="362" spans="5:138">
      <c r="E362" s="11"/>
      <c r="F362" s="10"/>
      <c r="H362" s="11"/>
      <c r="I362" s="11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EE362" s="12"/>
      <c r="EF362" s="12"/>
      <c r="EG362" s="12"/>
      <c r="EH362" s="12"/>
    </row>
    <row r="363" spans="5:138">
      <c r="E363" s="11"/>
      <c r="F363" s="10"/>
      <c r="H363" s="11"/>
      <c r="I363" s="11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EE363" s="12"/>
      <c r="EF363" s="12"/>
      <c r="EG363" s="12"/>
      <c r="EH363" s="12"/>
    </row>
    <row r="364" spans="5:138">
      <c r="E364" s="11"/>
      <c r="F364" s="10"/>
      <c r="H364" s="11"/>
      <c r="I364" s="11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EE364" s="12"/>
      <c r="EF364" s="12"/>
      <c r="EG364" s="12"/>
      <c r="EH364" s="12"/>
    </row>
    <row r="365" spans="5:138">
      <c r="E365" s="11"/>
      <c r="F365" s="10"/>
      <c r="H365" s="11"/>
      <c r="I365" s="11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EE365" s="12"/>
      <c r="EF365" s="12"/>
      <c r="EG365" s="12"/>
      <c r="EH365" s="12"/>
    </row>
    <row r="366" spans="5:138">
      <c r="E366" s="11"/>
      <c r="F366" s="10"/>
      <c r="H366" s="11"/>
      <c r="I366" s="11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EE366" s="12"/>
      <c r="EF366" s="12"/>
      <c r="EG366" s="12"/>
      <c r="EH366" s="12"/>
    </row>
    <row r="367" spans="5:138">
      <c r="E367" s="11"/>
      <c r="F367" s="10"/>
      <c r="G367" s="12"/>
      <c r="H367" s="11"/>
      <c r="I367" s="11"/>
      <c r="J367" s="12"/>
      <c r="K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ED367" s="12"/>
      <c r="EE367" s="12"/>
      <c r="EF367" s="12"/>
      <c r="EG367" s="12"/>
      <c r="EH367" s="12"/>
    </row>
    <row r="368" spans="5:138">
      <c r="E368" s="11"/>
      <c r="F368" s="10"/>
      <c r="H368" s="11"/>
      <c r="I368" s="11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EE368" s="12"/>
      <c r="EF368" s="12"/>
      <c r="EG368" s="12"/>
      <c r="EH368" s="12"/>
    </row>
    <row r="369" spans="5:138">
      <c r="E369" s="11"/>
      <c r="F369" s="10"/>
      <c r="H369" s="11"/>
      <c r="I369" s="11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EE369" s="12"/>
      <c r="EF369" s="12"/>
      <c r="EG369" s="12"/>
      <c r="EH369" s="12"/>
    </row>
    <row r="370" spans="5:138">
      <c r="E370" s="11"/>
      <c r="F370" s="10"/>
      <c r="H370" s="11"/>
      <c r="I370" s="11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EE370" s="12"/>
      <c r="EF370" s="12"/>
      <c r="EG370" s="12"/>
      <c r="EH370" s="12"/>
    </row>
    <row r="371" spans="5:138">
      <c r="E371" s="11"/>
      <c r="F371" s="10"/>
      <c r="H371" s="11"/>
      <c r="I371" s="11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EE371" s="12"/>
      <c r="EF371" s="12"/>
      <c r="EG371" s="12"/>
      <c r="EH371" s="12"/>
    </row>
    <row r="372" spans="5:138">
      <c r="E372" s="11"/>
      <c r="F372" s="10"/>
      <c r="H372" s="11"/>
      <c r="I372" s="11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EE372" s="12"/>
      <c r="EF372" s="12"/>
      <c r="EG372" s="12"/>
      <c r="EH372" s="12"/>
    </row>
    <row r="373" spans="5:138">
      <c r="E373" s="11"/>
      <c r="F373" s="10"/>
      <c r="H373" s="11"/>
      <c r="I373" s="11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EE373" s="12"/>
      <c r="EF373" s="12"/>
      <c r="EG373" s="12"/>
      <c r="EH373" s="12"/>
    </row>
    <row r="374" spans="5:138">
      <c r="E374" s="11"/>
      <c r="F374" s="10"/>
      <c r="H374" s="11"/>
      <c r="I374" s="11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EE374" s="12"/>
      <c r="EF374" s="12"/>
      <c r="EG374" s="12"/>
      <c r="EH374" s="12"/>
    </row>
    <row r="375" spans="5:138">
      <c r="E375" s="11"/>
      <c r="F375" s="10"/>
      <c r="H375" s="11"/>
      <c r="I375" s="11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EE375" s="12"/>
      <c r="EF375" s="12"/>
      <c r="EG375" s="12"/>
      <c r="EH375" s="12"/>
    </row>
    <row r="376" spans="5:138">
      <c r="E376" s="11"/>
      <c r="F376" s="10"/>
      <c r="H376" s="11"/>
      <c r="I376" s="11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EE376" s="12"/>
      <c r="EF376" s="12"/>
      <c r="EG376" s="12"/>
      <c r="EH376" s="12"/>
    </row>
    <row r="377" spans="5:138">
      <c r="E377" s="11"/>
      <c r="F377" s="10"/>
      <c r="H377" s="11"/>
      <c r="I377" s="11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EE377" s="12"/>
      <c r="EF377" s="12"/>
      <c r="EG377" s="12"/>
      <c r="EH377" s="12"/>
    </row>
    <row r="378" spans="5:138">
      <c r="E378" s="11"/>
      <c r="F378" s="10"/>
      <c r="H378" s="11"/>
      <c r="I378" s="11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EE378" s="12"/>
      <c r="EF378" s="12"/>
      <c r="EG378" s="12"/>
      <c r="EH378" s="12"/>
    </row>
    <row r="379" spans="5:138">
      <c r="E379" s="11"/>
      <c r="F379" s="10"/>
      <c r="H379" s="11"/>
      <c r="I379" s="11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EE379" s="12"/>
      <c r="EF379" s="12"/>
      <c r="EG379" s="12"/>
      <c r="EH379" s="12"/>
    </row>
    <row r="380" spans="5:138">
      <c r="E380" s="11"/>
      <c r="F380" s="10"/>
      <c r="H380" s="11"/>
      <c r="I380" s="11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EE380" s="12"/>
      <c r="EF380" s="12"/>
      <c r="EG380" s="12"/>
      <c r="EH380" s="12"/>
    </row>
    <row r="381" spans="5:138">
      <c r="E381" s="11"/>
      <c r="F381" s="10"/>
      <c r="H381" s="11"/>
      <c r="I381" s="11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EE381" s="12"/>
      <c r="EF381" s="12"/>
      <c r="EG381" s="12"/>
      <c r="EH381" s="12"/>
    </row>
    <row r="382" spans="5:138">
      <c r="E382" s="11"/>
      <c r="F382" s="10"/>
      <c r="H382" s="11"/>
      <c r="I382" s="11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EE382" s="12"/>
      <c r="EF382" s="12"/>
      <c r="EG382" s="12"/>
      <c r="EH382" s="12"/>
    </row>
    <row r="383" spans="5:138">
      <c r="E383" s="11"/>
      <c r="F383" s="10"/>
      <c r="H383" s="11"/>
      <c r="I383" s="11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EE383" s="12"/>
      <c r="EF383" s="12"/>
      <c r="EG383" s="12"/>
      <c r="EH383" s="12"/>
    </row>
    <row r="384" spans="5:138">
      <c r="E384" s="11"/>
      <c r="F384" s="10"/>
      <c r="H384" s="11"/>
      <c r="I384" s="11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EE384" s="12"/>
      <c r="EF384" s="12"/>
      <c r="EG384" s="12"/>
      <c r="EH384" s="12"/>
    </row>
    <row r="385" spans="5:138">
      <c r="E385" s="11"/>
      <c r="F385" s="10"/>
      <c r="H385" s="11"/>
      <c r="I385" s="11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EE385" s="12"/>
      <c r="EF385" s="12"/>
      <c r="EG385" s="12"/>
      <c r="EH385" s="12"/>
    </row>
    <row r="386" spans="5:138">
      <c r="E386" s="11"/>
      <c r="F386" s="10"/>
      <c r="H386" s="11"/>
      <c r="I386" s="11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EE386" s="12"/>
      <c r="EF386" s="12"/>
      <c r="EG386" s="12"/>
      <c r="EH386" s="12"/>
    </row>
    <row r="387" spans="5:138">
      <c r="E387" s="11"/>
      <c r="F387" s="10"/>
      <c r="H387" s="11"/>
      <c r="I387" s="11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EE387" s="12"/>
      <c r="EF387" s="12"/>
      <c r="EG387" s="12"/>
      <c r="EH387" s="12"/>
    </row>
    <row r="388" spans="5:138">
      <c r="E388" s="11"/>
      <c r="F388" s="10"/>
      <c r="H388" s="11"/>
      <c r="I388" s="11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EE388" s="12"/>
      <c r="EF388" s="12"/>
      <c r="EG388" s="12"/>
    </row>
    <row r="389" spans="5:138">
      <c r="E389" s="11"/>
      <c r="F389" s="10"/>
      <c r="H389" s="11"/>
      <c r="I389" s="11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EE389" s="12"/>
      <c r="EF389" s="12"/>
      <c r="EG389" s="12"/>
      <c r="EH389" s="12"/>
    </row>
    <row r="390" spans="5:138">
      <c r="E390" s="11"/>
      <c r="F390" s="10"/>
      <c r="H390" s="11"/>
      <c r="I390" s="11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EE390" s="12"/>
      <c r="EF390" s="12"/>
      <c r="EG390" s="12"/>
      <c r="EH390" s="12"/>
    </row>
    <row r="391" spans="5:138">
      <c r="E391" s="11"/>
      <c r="F391" s="10"/>
      <c r="H391" s="11"/>
      <c r="I391" s="11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EE391" s="12"/>
      <c r="EF391" s="12"/>
      <c r="EG391" s="12"/>
      <c r="EH391" s="12"/>
    </row>
    <row r="392" spans="5:138">
      <c r="E392" s="11"/>
      <c r="F392" s="10"/>
      <c r="H392" s="11"/>
      <c r="I392" s="11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EE392" s="12"/>
      <c r="EF392" s="12"/>
      <c r="EG392" s="12"/>
      <c r="EH392" s="12"/>
    </row>
    <row r="393" spans="5:138">
      <c r="E393" s="11"/>
      <c r="F393" s="10"/>
      <c r="H393" s="11"/>
      <c r="I393" s="11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EE393" s="12"/>
      <c r="EF393" s="12"/>
      <c r="EG393" s="12"/>
      <c r="EH393" s="12"/>
    </row>
    <row r="394" spans="5:138">
      <c r="E394" s="11"/>
      <c r="F394" s="10"/>
      <c r="H394" s="11"/>
      <c r="I394" s="11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EE394" s="12"/>
      <c r="EF394" s="12"/>
      <c r="EG394" s="12"/>
      <c r="EH394" s="12"/>
    </row>
    <row r="395" spans="5:138">
      <c r="E395" s="11"/>
      <c r="F395" s="10"/>
      <c r="H395" s="11"/>
      <c r="I395" s="11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EE395" s="12"/>
      <c r="EF395" s="12"/>
      <c r="EG395" s="12"/>
      <c r="EH395" s="12"/>
    </row>
    <row r="396" spans="5:138">
      <c r="E396" s="11"/>
      <c r="F396" s="10"/>
      <c r="H396" s="11"/>
      <c r="I396" s="11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EE396" s="12"/>
      <c r="EF396" s="12"/>
      <c r="EG396" s="12"/>
      <c r="EH396" s="12"/>
    </row>
    <row r="397" spans="5:138">
      <c r="E397" s="11"/>
      <c r="F397" s="10"/>
      <c r="G397" s="12"/>
      <c r="H397" s="11"/>
      <c r="I397" s="11"/>
      <c r="J397" s="12"/>
      <c r="K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ED397" s="12"/>
      <c r="EE397" s="12"/>
      <c r="EF397" s="12"/>
      <c r="EG397" s="12"/>
      <c r="EH397" s="12"/>
    </row>
    <row r="398" spans="5:138">
      <c r="E398" s="11"/>
      <c r="F398" s="10"/>
      <c r="H398" s="11"/>
      <c r="I398" s="11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EE398" s="12"/>
      <c r="EF398" s="12"/>
      <c r="EG398" s="12"/>
      <c r="EH398" s="12"/>
    </row>
    <row r="399" spans="5:138">
      <c r="E399" s="11"/>
      <c r="F399" s="10"/>
      <c r="H399" s="11"/>
      <c r="I399" s="11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EE399" s="12"/>
      <c r="EF399" s="12"/>
      <c r="EG399" s="12"/>
      <c r="EH399" s="12"/>
    </row>
    <row r="400" spans="5:138">
      <c r="E400" s="11"/>
      <c r="F400" s="10"/>
      <c r="H400" s="11"/>
      <c r="I400" s="11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EE400" s="12"/>
      <c r="EF400" s="12"/>
      <c r="EG400" s="12"/>
      <c r="EH400" s="12"/>
    </row>
    <row r="401" spans="5:138">
      <c r="E401" s="11"/>
      <c r="F401" s="10"/>
      <c r="H401" s="11"/>
      <c r="I401" s="11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EE401" s="12"/>
      <c r="EF401" s="12"/>
      <c r="EG401" s="12"/>
      <c r="EH401" s="12"/>
    </row>
    <row r="402" spans="5:138">
      <c r="E402" s="11"/>
      <c r="F402" s="10"/>
      <c r="H402" s="11"/>
      <c r="I402" s="11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EE402" s="12"/>
      <c r="EF402" s="12"/>
      <c r="EG402" s="12"/>
      <c r="EH402" s="12"/>
    </row>
    <row r="403" spans="5:138">
      <c r="E403" s="11"/>
      <c r="F403" s="10"/>
      <c r="H403" s="11"/>
      <c r="I403" s="11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EE403" s="12"/>
      <c r="EF403" s="12"/>
      <c r="EG403" s="12"/>
      <c r="EH403" s="12"/>
    </row>
    <row r="404" spans="5:138">
      <c r="E404" s="11"/>
      <c r="F404" s="10"/>
      <c r="H404" s="11"/>
      <c r="I404" s="11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EE404" s="12"/>
      <c r="EF404" s="12"/>
      <c r="EG404" s="12"/>
      <c r="EH404" s="12"/>
    </row>
    <row r="405" spans="5:138">
      <c r="E405" s="11"/>
      <c r="F405" s="10"/>
      <c r="H405" s="11"/>
      <c r="I405" s="11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EE405" s="12"/>
      <c r="EF405" s="12"/>
      <c r="EG405" s="12"/>
      <c r="EH405" s="12"/>
    </row>
    <row r="406" spans="5:138">
      <c r="E406" s="11"/>
      <c r="F406" s="10"/>
      <c r="H406" s="11"/>
      <c r="I406" s="11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EE406" s="12"/>
      <c r="EF406" s="12"/>
      <c r="EG406" s="12"/>
      <c r="EH406" s="12"/>
    </row>
    <row r="407" spans="5:138">
      <c r="E407" s="11"/>
      <c r="F407" s="10"/>
      <c r="H407" s="11"/>
      <c r="I407" s="11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EE407" s="12"/>
      <c r="EF407" s="12"/>
      <c r="EG407" s="12"/>
      <c r="EH407" s="12"/>
    </row>
    <row r="408" spans="5:138">
      <c r="E408" s="11"/>
      <c r="F408" s="10"/>
      <c r="H408" s="11"/>
      <c r="I408" s="11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EE408" s="12"/>
      <c r="EF408" s="12"/>
      <c r="EG408" s="12"/>
      <c r="EH408" s="12"/>
    </row>
    <row r="409" spans="5:138">
      <c r="E409" s="11"/>
      <c r="F409" s="10"/>
      <c r="H409" s="11"/>
      <c r="I409" s="11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EE409" s="12"/>
      <c r="EF409" s="12"/>
      <c r="EG409" s="12"/>
      <c r="EH409" s="12"/>
    </row>
    <row r="410" spans="5:138">
      <c r="E410" s="11"/>
      <c r="F410" s="10"/>
      <c r="H410" s="11"/>
      <c r="I410" s="11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EE410" s="12"/>
      <c r="EF410" s="12"/>
      <c r="EG410" s="12"/>
      <c r="EH410" s="12"/>
    </row>
    <row r="411" spans="5:138">
      <c r="E411" s="11"/>
      <c r="F411" s="10"/>
      <c r="H411" s="11"/>
      <c r="I411" s="11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EE411" s="12"/>
      <c r="EF411" s="12"/>
      <c r="EG411" s="12"/>
      <c r="EH411" s="12"/>
    </row>
    <row r="412" spans="5:138">
      <c r="E412" s="11"/>
      <c r="F412" s="10"/>
      <c r="H412" s="11"/>
      <c r="I412" s="11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EE412" s="12"/>
      <c r="EF412" s="12"/>
      <c r="EG412" s="12"/>
      <c r="EH412" s="12"/>
    </row>
    <row r="413" spans="5:138">
      <c r="E413" s="11"/>
      <c r="F413" s="10"/>
      <c r="H413" s="11"/>
      <c r="I413" s="11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EE413" s="12"/>
      <c r="EF413" s="12"/>
      <c r="EG413" s="12"/>
      <c r="EH413" s="12"/>
    </row>
    <row r="414" spans="5:138">
      <c r="E414" s="11"/>
      <c r="F414" s="10"/>
      <c r="H414" s="11"/>
      <c r="I414" s="11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EE414" s="12"/>
      <c r="EF414" s="12"/>
      <c r="EG414" s="12"/>
      <c r="EH414" s="12"/>
    </row>
    <row r="415" spans="5:138">
      <c r="E415" s="11"/>
      <c r="F415" s="10"/>
      <c r="H415" s="11"/>
      <c r="I415" s="11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EE415" s="12"/>
      <c r="EF415" s="12"/>
      <c r="EG415" s="12"/>
      <c r="EH415" s="12"/>
    </row>
    <row r="416" spans="5:138">
      <c r="E416" s="11"/>
      <c r="F416" s="10"/>
      <c r="H416" s="11"/>
      <c r="I416" s="11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EE416" s="12"/>
      <c r="EF416" s="12"/>
      <c r="EG416" s="12"/>
      <c r="EH416" s="12"/>
    </row>
    <row r="417" spans="5:138">
      <c r="E417" s="11"/>
      <c r="F417" s="10"/>
      <c r="H417" s="11"/>
      <c r="I417" s="11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EE417" s="12"/>
      <c r="EF417" s="12"/>
      <c r="EG417" s="12"/>
      <c r="EH417" s="12"/>
    </row>
    <row r="418" spans="5:138">
      <c r="E418" s="11"/>
      <c r="F418" s="10"/>
      <c r="H418" s="11"/>
      <c r="I418" s="11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EE418" s="12"/>
      <c r="EF418" s="12"/>
      <c r="EG418" s="12"/>
      <c r="EH418" s="12"/>
    </row>
    <row r="419" spans="5:138">
      <c r="E419" s="11"/>
      <c r="F419" s="10"/>
      <c r="H419" s="11"/>
      <c r="I419" s="11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EE419" s="12"/>
      <c r="EF419" s="12"/>
      <c r="EG419" s="12"/>
      <c r="EH419" s="12"/>
    </row>
    <row r="420" spans="5:138">
      <c r="E420" s="11"/>
      <c r="F420" s="10"/>
      <c r="H420" s="11"/>
      <c r="I420" s="11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EE420" s="12"/>
      <c r="EF420" s="12"/>
      <c r="EG420" s="12"/>
      <c r="EH420" s="12"/>
    </row>
    <row r="421" spans="5:138">
      <c r="E421" s="11"/>
      <c r="F421" s="10"/>
      <c r="H421" s="11"/>
      <c r="I421" s="11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EE421" s="12"/>
      <c r="EF421" s="12"/>
      <c r="EG421" s="12"/>
      <c r="EH421" s="12"/>
    </row>
    <row r="422" spans="5:138">
      <c r="E422" s="11"/>
      <c r="F422" s="10"/>
      <c r="H422" s="11"/>
      <c r="I422" s="11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EE422" s="12"/>
      <c r="EF422" s="12"/>
      <c r="EG422" s="12"/>
      <c r="EH422" s="12"/>
    </row>
    <row r="423" spans="5:138">
      <c r="E423" s="11"/>
      <c r="F423" s="10"/>
      <c r="H423" s="11"/>
      <c r="I423" s="11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EE423" s="12"/>
      <c r="EF423" s="12"/>
      <c r="EG423" s="12"/>
      <c r="EH423" s="12"/>
    </row>
    <row r="424" spans="5:138">
      <c r="E424" s="11"/>
      <c r="F424" s="10"/>
      <c r="H424" s="11"/>
      <c r="I424" s="11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EE424" s="12"/>
      <c r="EF424" s="12"/>
      <c r="EG424" s="12"/>
      <c r="EH424" s="12"/>
    </row>
    <row r="425" spans="5:138">
      <c r="E425" s="11"/>
      <c r="F425" s="10"/>
      <c r="H425" s="11"/>
      <c r="I425" s="11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EE425" s="12"/>
      <c r="EF425" s="12"/>
      <c r="EG425" s="12"/>
      <c r="EH425" s="12"/>
    </row>
    <row r="426" spans="5:138">
      <c r="E426" s="11"/>
      <c r="F426" s="10"/>
      <c r="H426" s="11"/>
      <c r="I426" s="11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EE426" s="12"/>
      <c r="EF426" s="12"/>
      <c r="EG426" s="12"/>
      <c r="EH426" s="12"/>
    </row>
    <row r="427" spans="5:138">
      <c r="E427" s="11"/>
      <c r="F427" s="10"/>
      <c r="H427" s="11"/>
      <c r="I427" s="11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EE427" s="12"/>
      <c r="EF427" s="12"/>
      <c r="EG427" s="12"/>
      <c r="EH427" s="12"/>
    </row>
    <row r="428" spans="5:138">
      <c r="E428" s="11"/>
      <c r="F428" s="10"/>
      <c r="H428" s="11"/>
      <c r="I428" s="11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EE428" s="12"/>
      <c r="EF428" s="12"/>
      <c r="EG428" s="12"/>
      <c r="EH428" s="12"/>
    </row>
    <row r="429" spans="5:138">
      <c r="E429" s="11"/>
      <c r="F429" s="10"/>
      <c r="H429" s="11"/>
      <c r="I429" s="11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EE429" s="12"/>
      <c r="EF429" s="12"/>
      <c r="EG429" s="12"/>
      <c r="EH429" s="12"/>
    </row>
    <row r="430" spans="5:138">
      <c r="E430" s="11"/>
      <c r="F430" s="10"/>
      <c r="H430" s="11"/>
      <c r="I430" s="11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EE430" s="12"/>
      <c r="EF430" s="12"/>
      <c r="EG430" s="12"/>
      <c r="EH430" s="12"/>
    </row>
    <row r="431" spans="5:138">
      <c r="E431" s="11"/>
      <c r="F431" s="10"/>
      <c r="H431" s="11"/>
      <c r="I431" s="11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EE431" s="12"/>
      <c r="EF431" s="12"/>
      <c r="EG431" s="12"/>
      <c r="EH431" s="12"/>
    </row>
    <row r="432" spans="5:138">
      <c r="E432" s="11"/>
      <c r="F432" s="10"/>
      <c r="H432" s="11"/>
      <c r="I432" s="11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EE432" s="12"/>
      <c r="EF432" s="12"/>
      <c r="EG432" s="12"/>
      <c r="EH432" s="12"/>
    </row>
    <row r="433" spans="5:138">
      <c r="E433" s="11"/>
      <c r="F433" s="10"/>
      <c r="H433" s="11"/>
      <c r="I433" s="11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EE433" s="12"/>
      <c r="EF433" s="12"/>
      <c r="EG433" s="12"/>
      <c r="EH433" s="12"/>
    </row>
    <row r="434" spans="5:138">
      <c r="E434" s="11"/>
      <c r="F434" s="10"/>
      <c r="H434" s="11"/>
      <c r="I434" s="11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EE434" s="12"/>
      <c r="EF434" s="12"/>
      <c r="EG434" s="12"/>
      <c r="EH434" s="12"/>
    </row>
    <row r="435" spans="5:138">
      <c r="E435" s="11"/>
      <c r="F435" s="10"/>
      <c r="H435" s="11"/>
      <c r="I435" s="11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EE435" s="12"/>
      <c r="EF435" s="12"/>
      <c r="EG435" s="12"/>
      <c r="EH435" s="12"/>
    </row>
    <row r="436" spans="5:138">
      <c r="E436" s="11"/>
      <c r="F436" s="10"/>
      <c r="H436" s="11"/>
      <c r="I436" s="11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EE436" s="12"/>
      <c r="EF436" s="12"/>
      <c r="EG436" s="12"/>
      <c r="EH436" s="12"/>
    </row>
    <row r="437" spans="5:138">
      <c r="E437" s="11"/>
      <c r="F437" s="10"/>
      <c r="H437" s="11"/>
      <c r="I437" s="11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EE437" s="12"/>
      <c r="EF437" s="12"/>
      <c r="EG437" s="12"/>
      <c r="EH437" s="12"/>
    </row>
    <row r="438" spans="5:138">
      <c r="E438" s="11"/>
      <c r="F438" s="10"/>
      <c r="H438" s="11"/>
      <c r="I438" s="11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EE438" s="12"/>
      <c r="EF438" s="12"/>
      <c r="EG438" s="12"/>
      <c r="EH438" s="12"/>
    </row>
    <row r="439" spans="5:138">
      <c r="E439" s="11"/>
      <c r="F439" s="10"/>
      <c r="H439" s="11"/>
      <c r="I439" s="11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EE439" s="12"/>
      <c r="EF439" s="12"/>
      <c r="EG439" s="12"/>
      <c r="EH439" s="12"/>
    </row>
    <row r="440" spans="5:138">
      <c r="E440" s="11"/>
      <c r="F440" s="10"/>
      <c r="H440" s="11"/>
      <c r="I440" s="11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EE440" s="12"/>
      <c r="EF440" s="12"/>
      <c r="EG440" s="12"/>
      <c r="EH440" s="12"/>
    </row>
    <row r="441" spans="5:138">
      <c r="E441" s="11"/>
      <c r="F441" s="10"/>
      <c r="H441" s="11"/>
      <c r="I441" s="11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EE441" s="12"/>
      <c r="EF441" s="12"/>
      <c r="EG441" s="12"/>
      <c r="EH441" s="12"/>
    </row>
    <row r="442" spans="5:138">
      <c r="E442" s="11"/>
      <c r="F442" s="10"/>
      <c r="H442" s="11"/>
      <c r="I442" s="11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EE442" s="12"/>
      <c r="EF442" s="12"/>
      <c r="EG442" s="12"/>
      <c r="EH442" s="12"/>
    </row>
    <row r="443" spans="5:138">
      <c r="E443" s="11"/>
      <c r="F443" s="10"/>
      <c r="H443" s="11"/>
      <c r="I443" s="11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EE443" s="12"/>
      <c r="EF443" s="12"/>
      <c r="EG443" s="12"/>
      <c r="EH443" s="12"/>
    </row>
    <row r="444" spans="5:138">
      <c r="E444" s="11"/>
      <c r="F444" s="10"/>
      <c r="H444" s="11"/>
      <c r="I444" s="11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EE444" s="12"/>
      <c r="EF444" s="12"/>
      <c r="EG444" s="12"/>
      <c r="EH444" s="12"/>
    </row>
    <row r="445" spans="5:138">
      <c r="E445" s="11"/>
      <c r="F445" s="10"/>
      <c r="H445" s="11"/>
      <c r="I445" s="11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EE445" s="12"/>
      <c r="EF445" s="12"/>
      <c r="EG445" s="12"/>
      <c r="EH445" s="12"/>
    </row>
    <row r="446" spans="5:138">
      <c r="E446" s="11"/>
      <c r="F446" s="10"/>
      <c r="H446" s="11"/>
      <c r="I446" s="11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EE446" s="12"/>
      <c r="EF446" s="12"/>
      <c r="EG446" s="12"/>
      <c r="EH446" s="12"/>
    </row>
    <row r="447" spans="5:138">
      <c r="E447" s="11"/>
      <c r="F447" s="10"/>
      <c r="H447" s="11"/>
      <c r="I447" s="11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EE447" s="12"/>
      <c r="EF447" s="12"/>
      <c r="EG447" s="12"/>
      <c r="EH447" s="12"/>
    </row>
    <row r="448" spans="5:138">
      <c r="E448" s="11"/>
      <c r="F448" s="10"/>
      <c r="H448" s="11"/>
      <c r="I448" s="11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EE448" s="12"/>
      <c r="EF448" s="12"/>
      <c r="EG448" s="12"/>
      <c r="EH448" s="12"/>
    </row>
    <row r="449" spans="5:138">
      <c r="E449" s="11"/>
      <c r="F449" s="10"/>
      <c r="H449" s="11"/>
      <c r="I449" s="11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EE449" s="12"/>
      <c r="EF449" s="12"/>
      <c r="EG449" s="12"/>
      <c r="EH449" s="12"/>
    </row>
    <row r="450" spans="5:138">
      <c r="E450" s="11"/>
      <c r="F450" s="10"/>
      <c r="H450" s="11"/>
      <c r="I450" s="11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EE450" s="12"/>
      <c r="EF450" s="12"/>
      <c r="EG450" s="12"/>
      <c r="EH450" s="12"/>
    </row>
    <row r="451" spans="5:138">
      <c r="E451" s="11"/>
      <c r="F451" s="10"/>
      <c r="H451" s="11"/>
      <c r="I451" s="11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EE451" s="12"/>
      <c r="EF451" s="12"/>
      <c r="EG451" s="12"/>
      <c r="EH451" s="12"/>
    </row>
    <row r="452" spans="5:138">
      <c r="E452" s="11"/>
      <c r="F452" s="10"/>
      <c r="H452" s="11"/>
      <c r="I452" s="11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EE452" s="12"/>
      <c r="EF452" s="12"/>
      <c r="EG452" s="12"/>
      <c r="EH452" s="12"/>
    </row>
    <row r="453" spans="5:138">
      <c r="E453" s="11"/>
      <c r="F453" s="10"/>
      <c r="H453" s="11"/>
      <c r="I453" s="11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EE453" s="12"/>
      <c r="EF453" s="12"/>
      <c r="EG453" s="12"/>
      <c r="EH453" s="12"/>
    </row>
    <row r="454" spans="5:138">
      <c r="E454" s="11"/>
      <c r="F454" s="10"/>
      <c r="H454" s="11"/>
      <c r="I454" s="11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EE454" s="12"/>
      <c r="EF454" s="12"/>
      <c r="EG454" s="12"/>
      <c r="EH454" s="12"/>
    </row>
    <row r="455" spans="5:138">
      <c r="E455" s="11"/>
      <c r="F455" s="10"/>
      <c r="H455" s="11"/>
      <c r="I455" s="11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EE455" s="12"/>
      <c r="EF455" s="12"/>
      <c r="EG455" s="12"/>
      <c r="EH455" s="12"/>
    </row>
    <row r="456" spans="5:138">
      <c r="E456" s="11"/>
      <c r="F456" s="10"/>
      <c r="H456" s="11"/>
      <c r="I456" s="11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EE456" s="12"/>
      <c r="EF456" s="12"/>
      <c r="EG456" s="12"/>
      <c r="EH456" s="12"/>
    </row>
    <row r="457" spans="5:138">
      <c r="E457" s="11"/>
      <c r="F457" s="10"/>
      <c r="H457" s="11"/>
      <c r="I457" s="11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EE457" s="12"/>
      <c r="EF457" s="12"/>
      <c r="EG457" s="12"/>
      <c r="EH457" s="12"/>
    </row>
    <row r="458" spans="5:138">
      <c r="E458" s="11"/>
      <c r="F458" s="10"/>
      <c r="H458" s="11"/>
      <c r="I458" s="11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EE458" s="12"/>
      <c r="EF458" s="12"/>
      <c r="EG458" s="12"/>
      <c r="EH458" s="12"/>
    </row>
    <row r="459" spans="5:138">
      <c r="E459" s="11"/>
      <c r="F459" s="10"/>
      <c r="H459" s="11"/>
      <c r="I459" s="11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EE459" s="12"/>
      <c r="EF459" s="12"/>
      <c r="EG459" s="12"/>
      <c r="EH459" s="12"/>
    </row>
    <row r="460" spans="5:138">
      <c r="E460" s="11"/>
      <c r="F460" s="10"/>
      <c r="H460" s="11"/>
      <c r="I460" s="11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EE460" s="12"/>
      <c r="EF460" s="12"/>
      <c r="EG460" s="12"/>
      <c r="EH460" s="12"/>
    </row>
    <row r="461" spans="5:138">
      <c r="E461" s="11"/>
      <c r="F461" s="10"/>
      <c r="H461" s="11"/>
      <c r="I461" s="11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EE461" s="12"/>
      <c r="EF461" s="12"/>
      <c r="EG461" s="12"/>
      <c r="EH461" s="12"/>
    </row>
    <row r="462" spans="5:138">
      <c r="E462" s="11"/>
      <c r="F462" s="10"/>
      <c r="H462" s="11"/>
      <c r="I462" s="11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EE462" s="12"/>
      <c r="EF462" s="12"/>
      <c r="EG462" s="12"/>
      <c r="EH462" s="12"/>
    </row>
    <row r="463" spans="5:138">
      <c r="E463" s="11"/>
      <c r="F463" s="10"/>
      <c r="H463" s="11"/>
      <c r="I463" s="11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EE463" s="12"/>
      <c r="EF463" s="12"/>
      <c r="EG463" s="12"/>
      <c r="EH463" s="12"/>
    </row>
    <row r="464" spans="5:138">
      <c r="E464" s="11"/>
      <c r="F464" s="10"/>
      <c r="H464" s="11"/>
      <c r="I464" s="11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EE464" s="12"/>
      <c r="EF464" s="12"/>
      <c r="EG464" s="12"/>
      <c r="EH464" s="12"/>
    </row>
    <row r="465" spans="5:138">
      <c r="E465" s="11"/>
      <c r="F465" s="10"/>
      <c r="H465" s="11"/>
      <c r="I465" s="11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EE465" s="12"/>
      <c r="EF465" s="12"/>
      <c r="EG465" s="12"/>
      <c r="EH465" s="12"/>
    </row>
    <row r="466" spans="5:138">
      <c r="E466" s="11"/>
      <c r="F466" s="10"/>
      <c r="H466" s="11"/>
      <c r="I466" s="11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EE466" s="12"/>
      <c r="EF466" s="12"/>
      <c r="EG466" s="12"/>
      <c r="EH466" s="12"/>
    </row>
    <row r="467" spans="5:138">
      <c r="E467" s="11"/>
      <c r="F467" s="10"/>
      <c r="H467" s="11"/>
      <c r="I467" s="11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EE467" s="12"/>
      <c r="EF467" s="12"/>
      <c r="EG467" s="12"/>
      <c r="EH467" s="12"/>
    </row>
    <row r="468" spans="5:138">
      <c r="E468" s="11"/>
      <c r="F468" s="10"/>
      <c r="H468" s="11"/>
      <c r="I468" s="11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EE468" s="12"/>
      <c r="EF468" s="12"/>
      <c r="EG468" s="12"/>
      <c r="EH468" s="12"/>
    </row>
    <row r="469" spans="5:138">
      <c r="E469" s="11"/>
      <c r="F469" s="10"/>
      <c r="H469" s="11"/>
      <c r="I469" s="11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EE469" s="12"/>
      <c r="EF469" s="12"/>
      <c r="EG469" s="12"/>
      <c r="EH469" s="12"/>
    </row>
    <row r="470" spans="5:138">
      <c r="E470" s="11"/>
      <c r="F470" s="10"/>
      <c r="H470" s="11"/>
      <c r="I470" s="11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EE470" s="12"/>
      <c r="EF470" s="12"/>
      <c r="EG470" s="12"/>
      <c r="EH470" s="12"/>
    </row>
    <row r="471" spans="5:138">
      <c r="E471" s="11"/>
      <c r="F471" s="10"/>
      <c r="H471" s="11"/>
      <c r="I471" s="11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EE471" s="12"/>
      <c r="EF471" s="12"/>
      <c r="EG471" s="12"/>
      <c r="EH471" s="12"/>
    </row>
    <row r="472" spans="5:138">
      <c r="E472" s="11"/>
      <c r="F472" s="10"/>
      <c r="H472" s="11"/>
      <c r="I472" s="11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EE472" s="12"/>
      <c r="EF472" s="12"/>
      <c r="EG472" s="12"/>
      <c r="EH472" s="12"/>
    </row>
    <row r="473" spans="5:138">
      <c r="E473" s="11"/>
      <c r="F473" s="10"/>
      <c r="H473" s="11"/>
      <c r="I473" s="11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EE473" s="12"/>
      <c r="EF473" s="12"/>
      <c r="EG473" s="12"/>
      <c r="EH473" s="12"/>
    </row>
    <row r="474" spans="5:138">
      <c r="E474" s="11"/>
      <c r="F474" s="10"/>
      <c r="H474" s="11"/>
      <c r="I474" s="11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EE474" s="12"/>
      <c r="EF474" s="12"/>
      <c r="EG474" s="12"/>
      <c r="EH474" s="12"/>
    </row>
    <row r="475" spans="5:138">
      <c r="E475" s="11"/>
      <c r="F475" s="10"/>
      <c r="H475" s="11"/>
      <c r="I475" s="11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EE475" s="12"/>
      <c r="EF475" s="12"/>
      <c r="EG475" s="12"/>
      <c r="EH475" s="12"/>
    </row>
    <row r="476" spans="5:138">
      <c r="E476" s="11"/>
      <c r="F476" s="10"/>
      <c r="H476" s="11"/>
      <c r="I476" s="11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EE476" s="12"/>
      <c r="EF476" s="12"/>
      <c r="EG476" s="12"/>
      <c r="EH476" s="12"/>
    </row>
    <row r="477" spans="5:138">
      <c r="E477" s="11"/>
      <c r="F477" s="10"/>
      <c r="H477" s="11"/>
      <c r="I477" s="11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EE477" s="12"/>
      <c r="EF477" s="12"/>
      <c r="EG477" s="12"/>
      <c r="EH477" s="12"/>
    </row>
    <row r="478" spans="5:138">
      <c r="E478" s="11"/>
      <c r="F478" s="10"/>
      <c r="H478" s="11"/>
      <c r="I478" s="11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EE478" s="12"/>
      <c r="EF478" s="12"/>
      <c r="EG478" s="12"/>
      <c r="EH478" s="12"/>
    </row>
    <row r="479" spans="5:138">
      <c r="E479" s="11"/>
      <c r="F479" s="10"/>
      <c r="H479" s="11"/>
      <c r="I479" s="11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EE479" s="12"/>
      <c r="EF479" s="12"/>
      <c r="EG479" s="12"/>
      <c r="EH479" s="12"/>
    </row>
    <row r="480" spans="5:138">
      <c r="E480" s="11"/>
      <c r="F480" s="10"/>
      <c r="H480" s="11"/>
      <c r="I480" s="11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EE480" s="12"/>
      <c r="EF480" s="12"/>
      <c r="EG480" s="12"/>
      <c r="EH480" s="12"/>
    </row>
    <row r="481" spans="5:138">
      <c r="E481" s="11"/>
      <c r="F481" s="10"/>
      <c r="H481" s="11"/>
      <c r="I481" s="11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EE481" s="12"/>
      <c r="EF481" s="12"/>
      <c r="EG481" s="12"/>
      <c r="EH481" s="12"/>
    </row>
    <row r="482" spans="5:138">
      <c r="E482" s="11"/>
      <c r="F482" s="10"/>
      <c r="H482" s="11"/>
      <c r="I482" s="11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EE482" s="12"/>
      <c r="EF482" s="12"/>
      <c r="EG482" s="12"/>
      <c r="EH482" s="12"/>
    </row>
    <row r="483" spans="5:138">
      <c r="E483" s="11"/>
      <c r="F483" s="10"/>
      <c r="H483" s="11"/>
      <c r="I483" s="11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EE483" s="12"/>
      <c r="EF483" s="12"/>
      <c r="EG483" s="12"/>
      <c r="EH483" s="12"/>
    </row>
    <row r="484" spans="5:138">
      <c r="E484" s="11"/>
      <c r="F484" s="10"/>
      <c r="H484" s="11"/>
      <c r="I484" s="11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EE484" s="12"/>
      <c r="EF484" s="12"/>
      <c r="EG484" s="12"/>
      <c r="EH484" s="12"/>
    </row>
    <row r="485" spans="5:138">
      <c r="E485" s="11"/>
      <c r="F485" s="10"/>
      <c r="H485" s="11"/>
      <c r="I485" s="11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EE485" s="12"/>
      <c r="EF485" s="12"/>
      <c r="EG485" s="12"/>
      <c r="EH485" s="12"/>
    </row>
    <row r="486" spans="5:138">
      <c r="E486" s="11"/>
      <c r="F486" s="10"/>
      <c r="H486" s="11"/>
      <c r="I486" s="11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EE486" s="12"/>
      <c r="EF486" s="12"/>
      <c r="EG486" s="12"/>
      <c r="EH486" s="12"/>
    </row>
    <row r="487" spans="5:138">
      <c r="E487" s="11"/>
      <c r="F487" s="10"/>
      <c r="H487" s="11"/>
      <c r="I487" s="11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EE487" s="12"/>
      <c r="EF487" s="12"/>
      <c r="EG487" s="12"/>
      <c r="EH487" s="12"/>
    </row>
    <row r="488" spans="5:138">
      <c r="E488" s="11"/>
      <c r="F488" s="10"/>
      <c r="H488" s="11"/>
      <c r="I488" s="11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EE488" s="12"/>
      <c r="EF488" s="12"/>
      <c r="EG488" s="12"/>
      <c r="EH488" s="12"/>
    </row>
    <row r="489" spans="5:138">
      <c r="E489" s="11"/>
      <c r="F489" s="10"/>
      <c r="H489" s="11"/>
      <c r="I489" s="11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EE489" s="12"/>
      <c r="EF489" s="12"/>
      <c r="EG489" s="12"/>
      <c r="EH489" s="12"/>
    </row>
    <row r="490" spans="5:138">
      <c r="E490" s="11"/>
      <c r="F490" s="10"/>
      <c r="H490" s="11"/>
      <c r="I490" s="11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EE490" s="12"/>
      <c r="EF490" s="12"/>
      <c r="EG490" s="12"/>
      <c r="EH490" s="12"/>
    </row>
    <row r="491" spans="5:138">
      <c r="E491" s="11"/>
      <c r="F491" s="10"/>
      <c r="H491" s="11"/>
      <c r="I491" s="11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EE491" s="12"/>
      <c r="EF491" s="12"/>
      <c r="EG491" s="12"/>
      <c r="EH491" s="12"/>
    </row>
    <row r="492" spans="5:138">
      <c r="E492" s="11"/>
      <c r="F492" s="10"/>
      <c r="H492" s="11"/>
      <c r="I492" s="11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EE492" s="12"/>
      <c r="EF492" s="12"/>
      <c r="EG492" s="12"/>
      <c r="EH492" s="12"/>
    </row>
    <row r="493" spans="5:138">
      <c r="E493" s="11"/>
      <c r="F493" s="10"/>
      <c r="H493" s="11"/>
      <c r="I493" s="11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EE493" s="12"/>
      <c r="EF493" s="12"/>
      <c r="EG493" s="12"/>
      <c r="EH493" s="12"/>
    </row>
    <row r="494" spans="5:138">
      <c r="E494" s="11"/>
      <c r="F494" s="10"/>
      <c r="H494" s="11"/>
      <c r="I494" s="11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EE494" s="12"/>
      <c r="EF494" s="12"/>
      <c r="EG494" s="12"/>
      <c r="EH494" s="12"/>
    </row>
    <row r="495" spans="5:138">
      <c r="E495" s="11"/>
      <c r="F495" s="10"/>
      <c r="H495" s="11"/>
      <c r="I495" s="11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EE495" s="12"/>
      <c r="EF495" s="12"/>
      <c r="EG495" s="12"/>
      <c r="EH495" s="12"/>
    </row>
    <row r="496" spans="5:138">
      <c r="E496" s="11"/>
      <c r="F496" s="10"/>
      <c r="H496" s="11"/>
      <c r="I496" s="11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EE496" s="12"/>
      <c r="EF496" s="12"/>
      <c r="EG496" s="12"/>
      <c r="EH496" s="12"/>
    </row>
    <row r="497" spans="5:138">
      <c r="E497" s="11"/>
      <c r="F497" s="10"/>
      <c r="H497" s="11"/>
      <c r="I497" s="11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EE497" s="12"/>
      <c r="EF497" s="12"/>
      <c r="EG497" s="12"/>
      <c r="EH497" s="12"/>
    </row>
    <row r="498" spans="5:138">
      <c r="E498" s="11"/>
      <c r="F498" s="10"/>
      <c r="H498" s="11"/>
      <c r="I498" s="11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EE498" s="12"/>
      <c r="EF498" s="12"/>
      <c r="EG498" s="12"/>
      <c r="EH498" s="12"/>
    </row>
    <row r="499" spans="5:138">
      <c r="E499" s="11"/>
      <c r="F499" s="10"/>
      <c r="H499" s="11"/>
      <c r="I499" s="11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EE499" s="12"/>
      <c r="EF499" s="12"/>
      <c r="EG499" s="12"/>
      <c r="EH499" s="12"/>
    </row>
    <row r="500" spans="5:138">
      <c r="E500" s="11"/>
      <c r="F500" s="10"/>
      <c r="H500" s="11"/>
      <c r="I500" s="11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EE500" s="12"/>
      <c r="EF500" s="12"/>
      <c r="EG500" s="12"/>
      <c r="EH500" s="12"/>
    </row>
    <row r="501" spans="5:138">
      <c r="E501" s="11"/>
      <c r="F501" s="10"/>
      <c r="H501" s="11"/>
      <c r="I501" s="11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EE501" s="12"/>
      <c r="EF501" s="12"/>
      <c r="EG501" s="12"/>
      <c r="EH501" s="12"/>
    </row>
    <row r="502" spans="5:138">
      <c r="E502" s="11"/>
      <c r="F502" s="10"/>
      <c r="H502" s="11"/>
      <c r="I502" s="11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EE502" s="12"/>
      <c r="EF502" s="12"/>
      <c r="EG502" s="12"/>
      <c r="EH502" s="12"/>
    </row>
    <row r="503" spans="5:138">
      <c r="E503" s="11"/>
      <c r="F503" s="10"/>
      <c r="H503" s="11"/>
      <c r="I503" s="11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EE503" s="12"/>
      <c r="EF503" s="12"/>
      <c r="EG503" s="12"/>
      <c r="EH503" s="12"/>
    </row>
    <row r="504" spans="5:138">
      <c r="E504" s="11"/>
      <c r="F504" s="10"/>
      <c r="H504" s="11"/>
      <c r="I504" s="11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EE504" s="12"/>
      <c r="EF504" s="12"/>
      <c r="EG504" s="12"/>
      <c r="EH504" s="12"/>
    </row>
    <row r="505" spans="5:138">
      <c r="E505" s="11"/>
      <c r="F505" s="10"/>
      <c r="H505" s="11"/>
      <c r="I505" s="11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EE505" s="12"/>
      <c r="EF505" s="12"/>
      <c r="EG505" s="12"/>
      <c r="EH505" s="12"/>
    </row>
    <row r="506" spans="5:138">
      <c r="E506" s="11"/>
      <c r="F506" s="10"/>
      <c r="H506" s="11"/>
      <c r="I506" s="11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EE506" s="12"/>
      <c r="EF506" s="12"/>
      <c r="EG506" s="12"/>
      <c r="EH506" s="12"/>
    </row>
    <row r="507" spans="5:138">
      <c r="E507" s="11"/>
      <c r="F507" s="10"/>
      <c r="H507" s="11"/>
      <c r="I507" s="11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EE507" s="12"/>
      <c r="EF507" s="12"/>
      <c r="EG507" s="12"/>
    </row>
    <row r="508" spans="5:138">
      <c r="E508" s="11"/>
      <c r="F508" s="10"/>
      <c r="H508" s="11"/>
      <c r="I508" s="11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EE508" s="12"/>
      <c r="EF508" s="12"/>
      <c r="EG508" s="12"/>
      <c r="EH508" s="12"/>
    </row>
    <row r="509" spans="5:138">
      <c r="E509" s="11"/>
      <c r="F509" s="10"/>
      <c r="H509" s="11"/>
      <c r="I509" s="11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EE509" s="12"/>
      <c r="EF509" s="12"/>
      <c r="EG509" s="12"/>
      <c r="EH509" s="12"/>
    </row>
    <row r="510" spans="5:138">
      <c r="E510" s="11"/>
      <c r="F510" s="10"/>
      <c r="H510" s="11"/>
      <c r="I510" s="11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EE510" s="12"/>
      <c r="EF510" s="12"/>
      <c r="EG510" s="12"/>
      <c r="EH510" s="12"/>
    </row>
    <row r="511" spans="5:138">
      <c r="E511" s="11"/>
      <c r="F511" s="10"/>
      <c r="H511" s="11"/>
      <c r="I511" s="11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EE511" s="12"/>
      <c r="EF511" s="12"/>
      <c r="EG511" s="12"/>
      <c r="EH511" s="12"/>
    </row>
    <row r="512" spans="5:138">
      <c r="E512" s="11"/>
      <c r="F512" s="10"/>
      <c r="H512" s="11"/>
      <c r="I512" s="11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EE512" s="12"/>
      <c r="EF512" s="12"/>
      <c r="EG512" s="12"/>
      <c r="EH512" s="12"/>
    </row>
    <row r="513" spans="5:138">
      <c r="E513" s="11"/>
      <c r="F513" s="10"/>
      <c r="H513" s="11"/>
      <c r="I513" s="11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EE513" s="12"/>
      <c r="EF513" s="12"/>
      <c r="EG513" s="12"/>
      <c r="EH513" s="12"/>
    </row>
    <row r="514" spans="5:138">
      <c r="E514" s="11"/>
      <c r="F514" s="10"/>
      <c r="H514" s="11"/>
      <c r="I514" s="11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EE514" s="12"/>
      <c r="EF514" s="12"/>
      <c r="EG514" s="12"/>
      <c r="EH514" s="12"/>
    </row>
    <row r="515" spans="5:138">
      <c r="E515" s="11"/>
      <c r="F515" s="10"/>
      <c r="H515" s="11"/>
      <c r="I515" s="11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EE515" s="12"/>
      <c r="EF515" s="12"/>
      <c r="EG515" s="12"/>
      <c r="EH515" s="12"/>
    </row>
    <row r="516" spans="5:138">
      <c r="E516" s="11"/>
      <c r="F516" s="10"/>
      <c r="H516" s="11"/>
      <c r="I516" s="11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EE516" s="12"/>
      <c r="EF516" s="12"/>
      <c r="EG516" s="12"/>
      <c r="EH516" s="12"/>
    </row>
    <row r="517" spans="5:138">
      <c r="E517" s="11"/>
      <c r="F517" s="10"/>
      <c r="H517" s="11"/>
      <c r="I517" s="11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EE517" s="12"/>
      <c r="EF517" s="12"/>
      <c r="EG517" s="12"/>
      <c r="EH517" s="12"/>
    </row>
    <row r="518" spans="5:138">
      <c r="E518" s="11"/>
      <c r="F518" s="10"/>
      <c r="H518" s="11"/>
      <c r="I518" s="11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EE518" s="12"/>
      <c r="EF518" s="12"/>
      <c r="EG518" s="12"/>
      <c r="EH518" s="12"/>
    </row>
    <row r="519" spans="5:138">
      <c r="E519" s="11"/>
      <c r="F519" s="10"/>
      <c r="H519" s="11"/>
      <c r="I519" s="11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EE519" s="12"/>
      <c r="EF519" s="12"/>
      <c r="EG519" s="12"/>
      <c r="EH519" s="12"/>
    </row>
    <row r="520" spans="5:138">
      <c r="E520" s="11"/>
      <c r="F520" s="10"/>
      <c r="H520" s="11"/>
      <c r="I520" s="11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EE520" s="12"/>
      <c r="EF520" s="12"/>
      <c r="EG520" s="12"/>
      <c r="EH520" s="12"/>
    </row>
    <row r="521" spans="5:138">
      <c r="E521" s="11"/>
      <c r="F521" s="10"/>
      <c r="H521" s="11"/>
      <c r="I521" s="11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EE521" s="12"/>
      <c r="EF521" s="12"/>
      <c r="EG521" s="12"/>
      <c r="EH521" s="12"/>
    </row>
    <row r="522" spans="5:138">
      <c r="E522" s="11"/>
      <c r="F522" s="10"/>
      <c r="H522" s="11"/>
      <c r="I522" s="11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EE522" s="12"/>
      <c r="EF522" s="12"/>
      <c r="EG522" s="12"/>
      <c r="EH522" s="12"/>
    </row>
    <row r="523" spans="5:138">
      <c r="E523" s="11"/>
      <c r="F523" s="10"/>
      <c r="H523" s="11"/>
      <c r="I523" s="11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EE523" s="12"/>
      <c r="EF523" s="12"/>
      <c r="EG523" s="12"/>
      <c r="EH523" s="12"/>
    </row>
    <row r="524" spans="5:138">
      <c r="E524" s="11"/>
      <c r="F524" s="10"/>
      <c r="H524" s="11"/>
      <c r="I524" s="11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EE524" s="12"/>
      <c r="EF524" s="12"/>
      <c r="EG524" s="12"/>
      <c r="EH524" s="12"/>
    </row>
    <row r="525" spans="5:138">
      <c r="E525" s="11"/>
      <c r="F525" s="10"/>
      <c r="H525" s="11"/>
      <c r="I525" s="11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EE525" s="12"/>
      <c r="EF525" s="12"/>
      <c r="EG525" s="12"/>
      <c r="EH525" s="12"/>
    </row>
    <row r="526" spans="5:138">
      <c r="E526" s="11"/>
      <c r="F526" s="10"/>
      <c r="H526" s="11"/>
      <c r="I526" s="11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EE526" s="12"/>
      <c r="EF526" s="12"/>
      <c r="EG526" s="12"/>
      <c r="EH526" s="12"/>
    </row>
    <row r="527" spans="5:138">
      <c r="E527" s="11"/>
      <c r="F527" s="10"/>
      <c r="H527" s="11"/>
      <c r="I527" s="11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EE527" s="12"/>
      <c r="EF527" s="12"/>
      <c r="EG527" s="12"/>
      <c r="EH527" s="12"/>
    </row>
    <row r="528" spans="5:138">
      <c r="E528" s="11"/>
      <c r="F528" s="10"/>
      <c r="H528" s="11"/>
      <c r="I528" s="11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EE528" s="12"/>
      <c r="EF528" s="12"/>
      <c r="EG528" s="12"/>
      <c r="EH528" s="12"/>
    </row>
    <row r="529" spans="5:138">
      <c r="E529" s="11"/>
      <c r="F529" s="10"/>
      <c r="H529" s="11"/>
      <c r="I529" s="11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EE529" s="12"/>
      <c r="EF529" s="12"/>
      <c r="EG529" s="12"/>
      <c r="EH529" s="12"/>
    </row>
    <row r="530" spans="5:138">
      <c r="E530" s="11"/>
      <c r="F530" s="10"/>
      <c r="H530" s="11"/>
      <c r="I530" s="11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EE530" s="12"/>
      <c r="EF530" s="12"/>
      <c r="EG530" s="12"/>
      <c r="EH530" s="12"/>
    </row>
    <row r="531" spans="5:138">
      <c r="E531" s="11"/>
      <c r="F531" s="10"/>
      <c r="H531" s="11"/>
      <c r="I531" s="11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EE531" s="12"/>
      <c r="EF531" s="12"/>
      <c r="EG531" s="12"/>
      <c r="EH531" s="12"/>
    </row>
    <row r="532" spans="5:138">
      <c r="E532" s="11"/>
      <c r="F532" s="10"/>
      <c r="H532" s="11"/>
      <c r="I532" s="11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EE532" s="12"/>
      <c r="EF532" s="12"/>
      <c r="EG532" s="12"/>
      <c r="EH532" s="12"/>
    </row>
    <row r="533" spans="5:138">
      <c r="E533" s="11"/>
      <c r="F533" s="10"/>
      <c r="H533" s="11"/>
      <c r="I533" s="11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EE533" s="12"/>
      <c r="EF533" s="12"/>
      <c r="EG533" s="12"/>
      <c r="EH533" s="12"/>
    </row>
    <row r="534" spans="5:138">
      <c r="E534" s="11"/>
      <c r="F534" s="10"/>
      <c r="H534" s="11"/>
      <c r="I534" s="11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EE534" s="12"/>
      <c r="EF534" s="12"/>
      <c r="EG534" s="12"/>
      <c r="EH534" s="12"/>
    </row>
    <row r="535" spans="5:138">
      <c r="E535" s="11"/>
      <c r="F535" s="10"/>
      <c r="H535" s="11"/>
      <c r="I535" s="11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EE535" s="12"/>
      <c r="EF535" s="12"/>
      <c r="EG535" s="12"/>
      <c r="EH535" s="12"/>
    </row>
    <row r="536" spans="5:138">
      <c r="E536" s="11"/>
      <c r="F536" s="10"/>
      <c r="H536" s="11"/>
      <c r="I536" s="11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EE536" s="12"/>
      <c r="EF536" s="12"/>
      <c r="EG536" s="12"/>
      <c r="EH536" s="12"/>
    </row>
    <row r="537" spans="5:138">
      <c r="E537" s="11"/>
      <c r="F537" s="10"/>
      <c r="H537" s="11"/>
      <c r="I537" s="11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EE537" s="12"/>
      <c r="EF537" s="12"/>
      <c r="EG537" s="12"/>
      <c r="EH537" s="12"/>
    </row>
    <row r="538" spans="5:138">
      <c r="E538" s="11"/>
      <c r="F538" s="10"/>
      <c r="H538" s="11"/>
      <c r="I538" s="11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EE538" s="12"/>
      <c r="EF538" s="12"/>
      <c r="EG538" s="12"/>
      <c r="EH538" s="12"/>
    </row>
    <row r="539" spans="5:138">
      <c r="E539" s="11"/>
      <c r="F539" s="10"/>
      <c r="H539" s="11"/>
      <c r="I539" s="11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EE539" s="12"/>
      <c r="EF539" s="12"/>
      <c r="EG539" s="12"/>
      <c r="EH539" s="12"/>
    </row>
    <row r="540" spans="5:138">
      <c r="E540" s="11"/>
      <c r="F540" s="10"/>
      <c r="H540" s="11"/>
      <c r="I540" s="11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EE540" s="12"/>
      <c r="EF540" s="12"/>
      <c r="EG540" s="12"/>
      <c r="EH540" s="12"/>
    </row>
    <row r="541" spans="5:138">
      <c r="E541" s="11"/>
      <c r="F541" s="10"/>
      <c r="H541" s="11"/>
      <c r="I541" s="11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EE541" s="12"/>
      <c r="EF541" s="12"/>
      <c r="EG541" s="12"/>
      <c r="EH541" s="12"/>
    </row>
    <row r="542" spans="5:138">
      <c r="E542" s="11"/>
      <c r="F542" s="10"/>
      <c r="H542" s="11"/>
      <c r="I542" s="11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EE542" s="12"/>
      <c r="EF542" s="12"/>
      <c r="EG542" s="12"/>
      <c r="EH542" s="12"/>
    </row>
    <row r="543" spans="5:138">
      <c r="E543" s="11"/>
      <c r="F543" s="10"/>
      <c r="H543" s="11"/>
      <c r="I543" s="11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EE543" s="12"/>
      <c r="EF543" s="12"/>
      <c r="EG543" s="12"/>
      <c r="EH543" s="12"/>
    </row>
    <row r="544" spans="5:138">
      <c r="E544" s="11"/>
      <c r="F544" s="10"/>
      <c r="H544" s="11"/>
      <c r="I544" s="11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EE544" s="12"/>
      <c r="EF544" s="12"/>
      <c r="EG544" s="12"/>
      <c r="EH544" s="12"/>
    </row>
    <row r="545" spans="5:138">
      <c r="E545" s="11"/>
      <c r="F545" s="10"/>
      <c r="H545" s="11"/>
      <c r="I545" s="11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EE545" s="12"/>
      <c r="EF545" s="12"/>
      <c r="EG545" s="12"/>
      <c r="EH545" s="12"/>
    </row>
    <row r="546" spans="5:138">
      <c r="E546" s="11"/>
      <c r="F546" s="10"/>
      <c r="H546" s="11"/>
      <c r="I546" s="11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EE546" s="12"/>
      <c r="EF546" s="12"/>
      <c r="EG546" s="12"/>
      <c r="EH546" s="12"/>
    </row>
    <row r="547" spans="5:138">
      <c r="E547" s="11"/>
      <c r="F547" s="10"/>
      <c r="H547" s="11"/>
      <c r="I547" s="11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EE547" s="12"/>
      <c r="EF547" s="12"/>
      <c r="EG547" s="12"/>
    </row>
    <row r="548" spans="5:138">
      <c r="E548" s="11"/>
      <c r="F548" s="10"/>
      <c r="H548" s="11"/>
      <c r="I548" s="11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EE548" s="12"/>
      <c r="EF548" s="12"/>
      <c r="EG548" s="12"/>
    </row>
    <row r="549" spans="5:138">
      <c r="E549" s="11"/>
      <c r="F549" s="10"/>
      <c r="G549" s="12"/>
      <c r="H549" s="11"/>
      <c r="I549" s="11"/>
      <c r="J549" s="12"/>
      <c r="K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ED549" s="12"/>
      <c r="EE549" s="12"/>
      <c r="EF549" s="12"/>
      <c r="EG549" s="12"/>
    </row>
    <row r="550" spans="5:138">
      <c r="E550" s="11"/>
      <c r="F550" s="10"/>
      <c r="H550" s="11"/>
      <c r="I550" s="11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EE550" s="12"/>
      <c r="EF550" s="12"/>
      <c r="EG550" s="12"/>
    </row>
    <row r="551" spans="5:138">
      <c r="E551" s="11"/>
      <c r="F551" s="10"/>
      <c r="H551" s="11"/>
      <c r="I551" s="11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EE551" s="12"/>
      <c r="EF551" s="12"/>
      <c r="EG551" s="12"/>
    </row>
    <row r="552" spans="5:138">
      <c r="E552" s="11"/>
      <c r="F552" s="10"/>
      <c r="H552" s="11"/>
      <c r="I552" s="11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EE552" s="12"/>
      <c r="EF552" s="12"/>
      <c r="EG552" s="12"/>
    </row>
    <row r="553" spans="5:138">
      <c r="E553" s="11"/>
      <c r="F553" s="10"/>
      <c r="H553" s="11"/>
      <c r="I553" s="11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EE553" s="12"/>
      <c r="EF553" s="12"/>
      <c r="EG553" s="12"/>
    </row>
    <row r="554" spans="5:138">
      <c r="E554" s="11"/>
      <c r="F554" s="10"/>
      <c r="H554" s="11"/>
      <c r="I554" s="11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EE554" s="12"/>
      <c r="EF554" s="12"/>
      <c r="EG554" s="12"/>
    </row>
    <row r="555" spans="5:138">
      <c r="E555" s="11"/>
      <c r="F555" s="10"/>
      <c r="H555" s="11"/>
      <c r="I555" s="11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EE555" s="12"/>
      <c r="EF555" s="12"/>
      <c r="EG555" s="12"/>
    </row>
    <row r="556" spans="5:138">
      <c r="E556" s="11"/>
      <c r="F556" s="10"/>
      <c r="H556" s="11"/>
      <c r="I556" s="11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EE556" s="12"/>
      <c r="EF556" s="12"/>
      <c r="EG556" s="12"/>
    </row>
    <row r="557" spans="5:138">
      <c r="E557" s="11"/>
      <c r="F557" s="10"/>
      <c r="H557" s="11"/>
      <c r="I557" s="11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EE557" s="12"/>
      <c r="EF557" s="12"/>
      <c r="EG557" s="12"/>
    </row>
    <row r="558" spans="5:138">
      <c r="E558" s="11"/>
      <c r="F558" s="10"/>
      <c r="H558" s="11"/>
      <c r="I558" s="11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EE558" s="12"/>
      <c r="EF558" s="12"/>
      <c r="EG558" s="12"/>
    </row>
    <row r="559" spans="5:138">
      <c r="E559" s="11"/>
      <c r="F559" s="10"/>
      <c r="H559" s="11"/>
      <c r="I559" s="11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EE559" s="12"/>
      <c r="EF559" s="12"/>
      <c r="EG559" s="12"/>
    </row>
    <row r="560" spans="5:138">
      <c r="E560" s="11"/>
      <c r="F560" s="10"/>
      <c r="H560" s="11"/>
      <c r="I560" s="11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EE560" s="12"/>
      <c r="EF560" s="12"/>
      <c r="EG560" s="12"/>
    </row>
    <row r="561" spans="5:137">
      <c r="E561" s="11"/>
      <c r="F561" s="10"/>
      <c r="H561" s="11"/>
      <c r="I561" s="11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EE561" s="12"/>
      <c r="EF561" s="12"/>
      <c r="EG561" s="12"/>
    </row>
    <row r="562" spans="5:137">
      <c r="E562" s="11"/>
      <c r="F562" s="10"/>
      <c r="H562" s="11"/>
      <c r="I562" s="11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EE562" s="12"/>
      <c r="EF562" s="12"/>
      <c r="EG562" s="12"/>
    </row>
    <row r="563" spans="5:137">
      <c r="E563" s="11"/>
      <c r="F563" s="10"/>
      <c r="H563" s="11"/>
      <c r="I563" s="11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EE563" s="12"/>
      <c r="EF563" s="12"/>
      <c r="EG563" s="12"/>
    </row>
    <row r="564" spans="5:137">
      <c r="E564" s="11"/>
      <c r="F564" s="10"/>
      <c r="H564" s="11"/>
      <c r="I564" s="11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EE564" s="12"/>
      <c r="EF564" s="12"/>
      <c r="EG564" s="12"/>
    </row>
    <row r="565" spans="5:137">
      <c r="E565" s="11"/>
      <c r="F565" s="10"/>
      <c r="H565" s="11"/>
      <c r="I565" s="11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EE565" s="12"/>
      <c r="EF565" s="12"/>
      <c r="EG565" s="12"/>
    </row>
    <row r="566" spans="5:137">
      <c r="E566" s="11"/>
      <c r="F566" s="10"/>
      <c r="H566" s="11"/>
      <c r="I566" s="11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EE566" s="12"/>
      <c r="EF566" s="12"/>
      <c r="EG566" s="12"/>
    </row>
    <row r="567" spans="5:137">
      <c r="E567" s="11"/>
      <c r="F567" s="10"/>
      <c r="H567" s="11"/>
      <c r="I567" s="11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EE567" s="12"/>
      <c r="EF567" s="12"/>
      <c r="EG567" s="12"/>
    </row>
    <row r="568" spans="5:137">
      <c r="E568" s="11"/>
      <c r="F568" s="10"/>
      <c r="H568" s="11"/>
      <c r="I568" s="11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EE568" s="12"/>
      <c r="EF568" s="12"/>
      <c r="EG568" s="12"/>
    </row>
    <row r="569" spans="5:137">
      <c r="E569" s="11"/>
      <c r="F569" s="10"/>
      <c r="H569" s="11"/>
      <c r="I569" s="11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EE569" s="12"/>
      <c r="EF569" s="12"/>
      <c r="EG569" s="12"/>
    </row>
    <row r="570" spans="5:137">
      <c r="E570" s="11"/>
      <c r="F570" s="10"/>
      <c r="H570" s="11"/>
      <c r="I570" s="11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EE570" s="12"/>
      <c r="EF570" s="12"/>
      <c r="EG570" s="12"/>
    </row>
    <row r="571" spans="5:137">
      <c r="E571" s="11"/>
      <c r="F571" s="10"/>
      <c r="H571" s="11"/>
      <c r="I571" s="11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EE571" s="12"/>
      <c r="EF571" s="12"/>
      <c r="EG571" s="12"/>
    </row>
    <row r="572" spans="5:137">
      <c r="E572" s="11"/>
      <c r="F572" s="10"/>
      <c r="H572" s="11"/>
      <c r="I572" s="11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EE572" s="12"/>
      <c r="EF572" s="12"/>
      <c r="EG572" s="12"/>
    </row>
    <row r="573" spans="5:137">
      <c r="E573" s="11"/>
      <c r="F573" s="10"/>
      <c r="H573" s="11"/>
      <c r="I573" s="11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EE573" s="12"/>
      <c r="EF573" s="12"/>
      <c r="EG573" s="12"/>
    </row>
    <row r="574" spans="5:137">
      <c r="E574" s="11"/>
      <c r="F574" s="10"/>
      <c r="H574" s="11"/>
      <c r="I574" s="11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EE574" s="12"/>
      <c r="EF574" s="12"/>
      <c r="EG574" s="12"/>
    </row>
    <row r="575" spans="5:137">
      <c r="E575" s="11"/>
      <c r="F575" s="10"/>
      <c r="H575" s="11"/>
      <c r="I575" s="11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EE575" s="12"/>
      <c r="EF575" s="12"/>
      <c r="EG575" s="12"/>
    </row>
    <row r="576" spans="5:137">
      <c r="E576" s="11"/>
      <c r="F576" s="10"/>
      <c r="H576" s="11"/>
      <c r="I576" s="11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EE576" s="12"/>
      <c r="EF576" s="12"/>
      <c r="EG576" s="12"/>
    </row>
    <row r="577" spans="5:137">
      <c r="E577" s="11"/>
      <c r="F577" s="10"/>
      <c r="H577" s="11"/>
      <c r="I577" s="11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EE577" s="12"/>
      <c r="EF577" s="12"/>
      <c r="EG577" s="12"/>
    </row>
    <row r="578" spans="5:137">
      <c r="E578" s="11"/>
      <c r="F578" s="10"/>
      <c r="H578" s="11"/>
      <c r="I578" s="11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EE578" s="12"/>
      <c r="EF578" s="12"/>
      <c r="EG578" s="12"/>
    </row>
    <row r="579" spans="5:137">
      <c r="E579" s="11"/>
      <c r="F579" s="10"/>
      <c r="H579" s="11"/>
      <c r="I579" s="11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EE579" s="12"/>
      <c r="EF579" s="12"/>
      <c r="EG579" s="12"/>
    </row>
    <row r="580" spans="5:137">
      <c r="E580" s="11"/>
      <c r="F580" s="10"/>
      <c r="H580" s="11"/>
      <c r="I580" s="11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EE580" s="12"/>
      <c r="EF580" s="12"/>
      <c r="EG580" s="12"/>
    </row>
    <row r="581" spans="5:137">
      <c r="E581" s="11"/>
      <c r="F581" s="10"/>
      <c r="H581" s="11"/>
      <c r="I581" s="11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EE581" s="12"/>
      <c r="EF581" s="12"/>
      <c r="EG581" s="12"/>
    </row>
    <row r="582" spans="5:137">
      <c r="E582" s="11"/>
      <c r="F582" s="10"/>
      <c r="H582" s="11"/>
      <c r="I582" s="11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EE582" s="12"/>
      <c r="EF582" s="12"/>
      <c r="EG582" s="12"/>
    </row>
    <row r="583" spans="5:137">
      <c r="E583" s="11"/>
      <c r="F583" s="10"/>
      <c r="H583" s="11"/>
      <c r="I583" s="11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EE583" s="12"/>
      <c r="EF583" s="12"/>
      <c r="EG583" s="12"/>
    </row>
    <row r="584" spans="5:137">
      <c r="E584" s="11"/>
      <c r="F584" s="10"/>
      <c r="H584" s="11"/>
      <c r="I584" s="11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EE584" s="12"/>
      <c r="EF584" s="12"/>
      <c r="EG584" s="12"/>
    </row>
    <row r="585" spans="5:137">
      <c r="E585" s="11"/>
      <c r="F585" s="10"/>
      <c r="H585" s="11"/>
      <c r="I585" s="11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EE585" s="12"/>
      <c r="EF585" s="12"/>
      <c r="EG585" s="12"/>
    </row>
    <row r="586" spans="5:137">
      <c r="E586" s="11"/>
      <c r="F586" s="10"/>
      <c r="H586" s="11"/>
      <c r="I586" s="11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EE586" s="12"/>
      <c r="EF586" s="12"/>
      <c r="EG586" s="12"/>
    </row>
    <row r="587" spans="5:137">
      <c r="E587" s="11"/>
      <c r="F587" s="10"/>
      <c r="H587" s="11"/>
      <c r="I587" s="11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EE587" s="12"/>
      <c r="EF587" s="12"/>
      <c r="EG587" s="12"/>
    </row>
    <row r="588" spans="5:137">
      <c r="E588" s="11"/>
      <c r="F588" s="10"/>
      <c r="H588" s="11"/>
      <c r="I588" s="11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EE588" s="12"/>
      <c r="EF588" s="12"/>
      <c r="EG588" s="12"/>
    </row>
    <row r="589" spans="5:137">
      <c r="E589" s="11"/>
      <c r="F589" s="10"/>
      <c r="H589" s="11"/>
      <c r="I589" s="11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EE589" s="12"/>
      <c r="EF589" s="12"/>
      <c r="EG589" s="12"/>
    </row>
    <row r="590" spans="5:137">
      <c r="E590" s="11"/>
      <c r="F590" s="10"/>
      <c r="H590" s="11"/>
      <c r="I590" s="11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EE590" s="12"/>
      <c r="EF590" s="12"/>
      <c r="EG590" s="12"/>
    </row>
    <row r="591" spans="5:137">
      <c r="E591" s="11"/>
      <c r="F591" s="10"/>
      <c r="H591" s="11"/>
      <c r="I591" s="11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EE591" s="12"/>
      <c r="EF591" s="12"/>
      <c r="EG591" s="12"/>
    </row>
    <row r="592" spans="5:137">
      <c r="E592" s="11"/>
      <c r="F592" s="10"/>
      <c r="H592" s="11"/>
      <c r="I592" s="11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EE592" s="12"/>
      <c r="EF592" s="12"/>
      <c r="EG592" s="12"/>
    </row>
    <row r="593" spans="5:137">
      <c r="E593" s="11"/>
      <c r="F593" s="10"/>
      <c r="H593" s="11"/>
      <c r="I593" s="11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EE593" s="12"/>
      <c r="EF593" s="12"/>
      <c r="EG593" s="12"/>
    </row>
    <row r="594" spans="5:137">
      <c r="E594" s="11"/>
      <c r="F594" s="10"/>
      <c r="H594" s="11"/>
      <c r="I594" s="11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EE594" s="12"/>
      <c r="EF594" s="12"/>
      <c r="EG594" s="12"/>
    </row>
    <row r="595" spans="5:137">
      <c r="E595" s="11"/>
      <c r="F595" s="10"/>
      <c r="H595" s="11"/>
      <c r="I595" s="11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EE595" s="12"/>
      <c r="EF595" s="12"/>
      <c r="EG595" s="12"/>
    </row>
    <row r="596" spans="5:137">
      <c r="E596" s="11"/>
      <c r="F596" s="10"/>
      <c r="H596" s="11"/>
      <c r="I596" s="11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EE596" s="12"/>
      <c r="EF596" s="12"/>
      <c r="EG596" s="12"/>
    </row>
    <row r="597" spans="5:137">
      <c r="E597" s="11"/>
      <c r="F597" s="10"/>
      <c r="H597" s="11"/>
      <c r="I597" s="11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EE597" s="12"/>
      <c r="EF597" s="12"/>
      <c r="EG597" s="12"/>
    </row>
    <row r="598" spans="5:137">
      <c r="E598" s="11"/>
      <c r="F598" s="10"/>
      <c r="H598" s="11"/>
      <c r="I598" s="11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EE598" s="12"/>
      <c r="EF598" s="12"/>
      <c r="EG598" s="12"/>
    </row>
    <row r="599" spans="5:137">
      <c r="E599" s="11"/>
      <c r="F599" s="10"/>
      <c r="H599" s="11"/>
      <c r="I599" s="11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EE599" s="12"/>
      <c r="EF599" s="12"/>
      <c r="EG599" s="12"/>
    </row>
    <row r="600" spans="5:137">
      <c r="E600" s="11"/>
      <c r="F600" s="10"/>
      <c r="H600" s="11"/>
      <c r="I600" s="11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EE600" s="12"/>
      <c r="EF600" s="12"/>
      <c r="EG600" s="12"/>
    </row>
    <row r="601" spans="5:137">
      <c r="E601" s="11"/>
      <c r="F601" s="10"/>
      <c r="H601" s="11"/>
      <c r="I601" s="11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EE601" s="12"/>
      <c r="EF601" s="12"/>
      <c r="EG601" s="12"/>
    </row>
    <row r="602" spans="5:137">
      <c r="E602" s="11"/>
      <c r="F602" s="10"/>
      <c r="H602" s="11"/>
      <c r="I602" s="11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EE602" s="12"/>
      <c r="EF602" s="12"/>
      <c r="EG602" s="12"/>
    </row>
    <row r="603" spans="5:137">
      <c r="E603" s="11"/>
      <c r="F603" s="10"/>
      <c r="H603" s="11"/>
      <c r="I603" s="11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EE603" s="12"/>
      <c r="EF603" s="12"/>
      <c r="EG603" s="12"/>
    </row>
    <row r="604" spans="5:137">
      <c r="E604" s="11"/>
      <c r="F604" s="10"/>
      <c r="H604" s="11"/>
      <c r="I604" s="11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EE604" s="12"/>
      <c r="EF604" s="12"/>
      <c r="EG604" s="12"/>
    </row>
    <row r="605" spans="5:137">
      <c r="E605" s="11"/>
      <c r="F605" s="10"/>
      <c r="H605" s="11"/>
      <c r="I605" s="11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EE605" s="12"/>
      <c r="EF605" s="12"/>
      <c r="EG605" s="12"/>
    </row>
    <row r="606" spans="5:137">
      <c r="E606" s="11"/>
      <c r="F606" s="10"/>
      <c r="H606" s="11"/>
      <c r="I606" s="11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EE606" s="12"/>
      <c r="EF606" s="12"/>
      <c r="EG606" s="12"/>
    </row>
    <row r="607" spans="5:137">
      <c r="E607" s="11"/>
      <c r="F607" s="10"/>
      <c r="H607" s="11"/>
      <c r="I607" s="11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EE607" s="12"/>
      <c r="EF607" s="12"/>
      <c r="EG607" s="12"/>
    </row>
    <row r="608" spans="5:137">
      <c r="E608" s="11"/>
      <c r="F608" s="10"/>
      <c r="H608" s="11"/>
      <c r="I608" s="11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EE608" s="12"/>
      <c r="EF608" s="12"/>
      <c r="EG608" s="12"/>
    </row>
    <row r="609" spans="5:138">
      <c r="E609" s="11"/>
      <c r="F609" s="10"/>
      <c r="H609" s="11"/>
      <c r="I609" s="11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EE609" s="12"/>
      <c r="EF609" s="12"/>
      <c r="EG609" s="12"/>
    </row>
    <row r="610" spans="5:138">
      <c r="E610" s="11"/>
      <c r="F610" s="10"/>
      <c r="H610" s="11"/>
      <c r="I610" s="11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EE610" s="12"/>
      <c r="EF610" s="12"/>
      <c r="EG610" s="12"/>
    </row>
    <row r="611" spans="5:138">
      <c r="E611" s="11"/>
      <c r="F611" s="10"/>
      <c r="H611" s="11"/>
      <c r="I611" s="11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EE611" s="12"/>
      <c r="EF611" s="12"/>
      <c r="EG611" s="12"/>
    </row>
    <row r="612" spans="5:138">
      <c r="E612" s="11"/>
      <c r="F612" s="10"/>
      <c r="H612" s="11"/>
      <c r="I612" s="11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EE612" s="12"/>
      <c r="EF612" s="12"/>
      <c r="EG612" s="12"/>
    </row>
    <row r="613" spans="5:138">
      <c r="E613" s="11"/>
      <c r="F613" s="10"/>
      <c r="H613" s="11"/>
      <c r="I613" s="11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EE613" s="12"/>
      <c r="EF613" s="12"/>
      <c r="EG613" s="12"/>
    </row>
    <row r="614" spans="5:138">
      <c r="E614" s="11"/>
      <c r="F614" s="10"/>
      <c r="H614" s="11"/>
      <c r="I614" s="11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EE614" s="12"/>
      <c r="EF614" s="12"/>
      <c r="EG614" s="12"/>
    </row>
    <row r="615" spans="5:138">
      <c r="E615" s="11"/>
      <c r="F615" s="10"/>
      <c r="H615" s="11"/>
      <c r="I615" s="11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EE615" s="12"/>
      <c r="EF615" s="12"/>
      <c r="EG615" s="12"/>
    </row>
    <row r="616" spans="5:138">
      <c r="E616" s="11"/>
      <c r="F616" s="10"/>
      <c r="H616" s="11"/>
      <c r="I616" s="11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EE616" s="12"/>
      <c r="EF616" s="12"/>
      <c r="EG616" s="12"/>
    </row>
    <row r="617" spans="5:138">
      <c r="E617" s="11"/>
      <c r="F617" s="10"/>
      <c r="H617" s="11"/>
      <c r="I617" s="11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EE617" s="12"/>
      <c r="EF617" s="12"/>
      <c r="EG617" s="12"/>
    </row>
    <row r="618" spans="5:138">
      <c r="E618" s="11"/>
      <c r="F618" s="10"/>
      <c r="H618" s="11"/>
      <c r="I618" s="11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EE618" s="12"/>
      <c r="EF618" s="12"/>
      <c r="EG618" s="12"/>
    </row>
    <row r="619" spans="5:138">
      <c r="E619" s="11"/>
      <c r="F619" s="10"/>
      <c r="H619" s="11"/>
      <c r="I619" s="11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EE619" s="12"/>
      <c r="EF619" s="12"/>
      <c r="EG619" s="12"/>
    </row>
    <row r="620" spans="5:138">
      <c r="E620" s="11"/>
      <c r="F620" s="10"/>
      <c r="H620" s="11"/>
      <c r="I620" s="11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EE620" s="12"/>
      <c r="EF620" s="12"/>
      <c r="EG620" s="12"/>
    </row>
    <row r="621" spans="5:138">
      <c r="E621" s="11"/>
      <c r="F621" s="10"/>
      <c r="I621" s="11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EE621" s="12"/>
      <c r="EF621" s="12"/>
      <c r="EG621" s="12"/>
    </row>
    <row r="622" spans="5:138">
      <c r="E622" s="11"/>
      <c r="F622" s="10"/>
      <c r="I622" s="11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EE622" s="12"/>
      <c r="EF622" s="12"/>
      <c r="EG622" s="12"/>
    </row>
    <row r="623" spans="5:138">
      <c r="E623" s="11"/>
      <c r="F623" s="10"/>
      <c r="H623" s="11"/>
      <c r="I623" s="11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EE623" s="12"/>
      <c r="EF623" s="12"/>
      <c r="EG623" s="12"/>
      <c r="EH623" s="12"/>
    </row>
    <row r="624" spans="5:138">
      <c r="E624" s="11"/>
      <c r="F624" s="10"/>
      <c r="I624" s="11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EE624" s="12"/>
      <c r="EF624" s="12"/>
      <c r="EG624" s="12"/>
      <c r="EH624" s="12"/>
    </row>
    <row r="625" spans="5:138">
      <c r="E625" s="11"/>
      <c r="F625" s="10"/>
      <c r="H625" s="11"/>
      <c r="I625" s="11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EE625" s="12"/>
      <c r="EF625" s="12"/>
      <c r="EG625" s="12"/>
      <c r="EH625" s="12"/>
    </row>
    <row r="626" spans="5:138">
      <c r="E626" s="11"/>
      <c r="F626" s="10"/>
      <c r="I626" s="11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EE626" s="12"/>
      <c r="EF626" s="12"/>
      <c r="EG626" s="12"/>
      <c r="EH626" s="12"/>
    </row>
    <row r="627" spans="5:138">
      <c r="E627" s="11"/>
      <c r="F627" s="10"/>
      <c r="I627" s="11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EE627" s="12"/>
      <c r="EF627" s="12"/>
      <c r="EG627" s="12"/>
      <c r="EH627" s="12"/>
    </row>
    <row r="628" spans="5:138">
      <c r="E628" s="11"/>
      <c r="F628" s="10"/>
      <c r="I628" s="11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EE628" s="12"/>
      <c r="EF628" s="12"/>
      <c r="EG628" s="12"/>
      <c r="EH628" s="12"/>
    </row>
    <row r="629" spans="5:138">
      <c r="E629" s="11"/>
      <c r="F629" s="10"/>
      <c r="I629" s="11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EE629" s="12"/>
      <c r="EF629" s="12"/>
      <c r="EG629" s="12"/>
      <c r="EH629" s="12"/>
    </row>
    <row r="630" spans="5:138">
      <c r="E630" s="11"/>
      <c r="F630" s="10"/>
      <c r="I630" s="11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EE630" s="12"/>
      <c r="EF630" s="12"/>
      <c r="EG630" s="12"/>
      <c r="EH630" s="12"/>
    </row>
    <row r="631" spans="5:138">
      <c r="E631" s="11"/>
      <c r="F631" s="10"/>
      <c r="I631" s="11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EE631" s="12"/>
      <c r="EF631" s="12"/>
      <c r="EG631" s="12"/>
    </row>
    <row r="632" spans="5:138">
      <c r="E632" s="11"/>
      <c r="F632" s="10"/>
      <c r="I632" s="11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EE632" s="12"/>
      <c r="EF632" s="12"/>
      <c r="EG632" s="12"/>
    </row>
    <row r="633" spans="5:138">
      <c r="E633" s="11"/>
      <c r="F633" s="10"/>
      <c r="G633" s="12"/>
      <c r="I633" s="11"/>
      <c r="J633" s="12"/>
      <c r="K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ED633" s="12"/>
      <c r="EE633" s="12"/>
      <c r="EF633" s="12"/>
      <c r="EG633" s="12"/>
    </row>
    <row r="634" spans="5:138">
      <c r="E634" s="11"/>
      <c r="F634" s="10"/>
      <c r="H634" s="11"/>
      <c r="I634" s="11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EE634" s="12"/>
      <c r="EF634" s="12"/>
      <c r="EG634" s="12"/>
    </row>
    <row r="635" spans="5:138">
      <c r="E635" s="11"/>
      <c r="F635" s="10"/>
      <c r="H635" s="11"/>
      <c r="I635" s="11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EE635" s="12"/>
      <c r="EF635" s="12"/>
      <c r="EG635" s="12"/>
    </row>
    <row r="636" spans="5:138">
      <c r="E636" s="11"/>
      <c r="F636" s="10"/>
      <c r="H636" s="11"/>
      <c r="I636" s="11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EE636" s="12"/>
      <c r="EF636" s="12"/>
      <c r="EG636" s="12"/>
    </row>
    <row r="637" spans="5:138">
      <c r="E637" s="11"/>
      <c r="F637" s="10"/>
      <c r="H637" s="11"/>
      <c r="I637" s="11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EE637" s="12"/>
      <c r="EF637" s="12"/>
      <c r="EG637" s="12"/>
    </row>
    <row r="638" spans="5:138">
      <c r="E638" s="11"/>
      <c r="F638" s="10"/>
      <c r="H638" s="11"/>
      <c r="I638" s="11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EE638" s="12"/>
      <c r="EF638" s="12"/>
      <c r="EG638" s="12"/>
    </row>
    <row r="639" spans="5:138">
      <c r="E639" s="11"/>
      <c r="F639" s="10"/>
      <c r="H639" s="11"/>
      <c r="I639" s="11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EE639" s="12"/>
      <c r="EF639" s="12"/>
      <c r="EG639" s="12"/>
    </row>
    <row r="640" spans="5:138">
      <c r="E640" s="11"/>
      <c r="F640" s="10"/>
      <c r="H640" s="11"/>
      <c r="I640" s="11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EE640" s="12"/>
      <c r="EF640" s="12"/>
      <c r="EG640" s="12"/>
    </row>
    <row r="641" spans="5:137">
      <c r="E641" s="11"/>
      <c r="F641" s="10"/>
      <c r="H641" s="11"/>
      <c r="I641" s="11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EE641" s="12"/>
      <c r="EF641" s="12"/>
      <c r="EG641" s="12"/>
    </row>
    <row r="642" spans="5:137">
      <c r="E642" s="11"/>
      <c r="F642" s="10"/>
      <c r="H642" s="11"/>
      <c r="I642" s="11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EE642" s="12"/>
      <c r="EF642" s="12"/>
      <c r="EG642" s="12"/>
    </row>
    <row r="643" spans="5:137">
      <c r="E643" s="11"/>
      <c r="F643" s="10"/>
      <c r="H643" s="11"/>
      <c r="I643" s="11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EE643" s="12"/>
      <c r="EF643" s="12"/>
      <c r="EG643" s="12"/>
    </row>
    <row r="644" spans="5:137">
      <c r="E644" s="11"/>
      <c r="F644" s="10"/>
      <c r="H644" s="11"/>
      <c r="I644" s="11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EE644" s="12"/>
      <c r="EF644" s="12"/>
      <c r="EG644" s="12"/>
    </row>
    <row r="645" spans="5:137">
      <c r="E645" s="11"/>
      <c r="F645" s="10"/>
      <c r="H645" s="11"/>
      <c r="I645" s="11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EE645" s="12"/>
      <c r="EF645" s="12"/>
      <c r="EG645" s="12"/>
    </row>
    <row r="646" spans="5:137">
      <c r="E646" s="11"/>
      <c r="F646" s="10"/>
      <c r="H646" s="11"/>
      <c r="I646" s="11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EE646" s="12"/>
      <c r="EF646" s="12"/>
      <c r="EG646" s="12"/>
    </row>
    <row r="647" spans="5:137">
      <c r="E647" s="11"/>
      <c r="F647" s="10"/>
      <c r="H647" s="11"/>
      <c r="I647" s="11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EE647" s="12"/>
      <c r="EF647" s="12"/>
      <c r="EG647" s="12"/>
    </row>
    <row r="648" spans="5:137">
      <c r="E648" s="11"/>
      <c r="F648" s="10"/>
      <c r="H648" s="11"/>
      <c r="I648" s="11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EE648" s="12"/>
      <c r="EF648" s="12"/>
      <c r="EG648" s="12"/>
    </row>
    <row r="649" spans="5:137">
      <c r="E649" s="11"/>
      <c r="F649" s="10"/>
      <c r="H649" s="11"/>
      <c r="I649" s="11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EE649" s="12"/>
      <c r="EF649" s="12"/>
      <c r="EG649" s="12"/>
    </row>
    <row r="650" spans="5:137">
      <c r="E650" s="11"/>
      <c r="F650" s="10"/>
      <c r="H650" s="11"/>
      <c r="I650" s="11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EE650" s="12"/>
      <c r="EF650" s="12"/>
      <c r="EG650" s="12"/>
    </row>
    <row r="651" spans="5:137">
      <c r="E651" s="11"/>
      <c r="F651" s="10"/>
      <c r="H651" s="11"/>
      <c r="I651" s="11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EE651" s="12"/>
      <c r="EF651" s="12"/>
      <c r="EG651" s="12"/>
    </row>
    <row r="652" spans="5:137">
      <c r="E652" s="11"/>
      <c r="F652" s="10"/>
      <c r="H652" s="11"/>
      <c r="I652" s="11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EE652" s="12"/>
      <c r="EF652" s="12"/>
      <c r="EG652" s="12"/>
    </row>
    <row r="653" spans="5:137">
      <c r="E653" s="11"/>
      <c r="F653" s="10"/>
      <c r="H653" s="11"/>
      <c r="I653" s="11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EE653" s="12"/>
      <c r="EF653" s="12"/>
      <c r="EG653" s="12"/>
    </row>
    <row r="654" spans="5:137">
      <c r="E654" s="11"/>
      <c r="F654" s="10"/>
      <c r="H654" s="11"/>
      <c r="I654" s="11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EE654" s="12"/>
      <c r="EF654" s="12"/>
      <c r="EG654" s="12"/>
    </row>
    <row r="655" spans="5:137">
      <c r="E655" s="11"/>
      <c r="F655" s="10"/>
      <c r="H655" s="11"/>
      <c r="I655" s="11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EE655" s="12"/>
      <c r="EF655" s="12"/>
      <c r="EG655" s="12"/>
    </row>
    <row r="656" spans="5:137">
      <c r="E656" s="11"/>
      <c r="F656" s="10"/>
      <c r="H656" s="11"/>
      <c r="I656" s="11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EE656" s="12"/>
      <c r="EF656" s="12"/>
      <c r="EG656" s="12"/>
    </row>
    <row r="657" spans="5:137">
      <c r="E657" s="11"/>
      <c r="F657" s="10"/>
      <c r="H657" s="11"/>
      <c r="I657" s="11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EE657" s="12"/>
      <c r="EF657" s="12"/>
      <c r="EG657" s="12"/>
    </row>
    <row r="658" spans="5:137">
      <c r="E658" s="11"/>
      <c r="F658" s="10"/>
      <c r="H658" s="11"/>
      <c r="I658" s="11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EE658" s="12"/>
      <c r="EF658" s="12"/>
      <c r="EG658" s="12"/>
    </row>
    <row r="659" spans="5:137">
      <c r="E659" s="11"/>
      <c r="F659" s="10"/>
      <c r="H659" s="11"/>
      <c r="I659" s="11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EE659" s="12"/>
      <c r="EF659" s="12"/>
      <c r="EG659" s="12"/>
    </row>
    <row r="660" spans="5:137">
      <c r="E660" s="11"/>
      <c r="F660" s="10"/>
      <c r="H660" s="11"/>
      <c r="I660" s="11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EE660" s="12"/>
      <c r="EF660" s="12"/>
      <c r="EG660" s="12"/>
    </row>
    <row r="661" spans="5:137">
      <c r="E661" s="11"/>
      <c r="F661" s="10"/>
      <c r="H661" s="11"/>
      <c r="I661" s="11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EE661" s="12"/>
      <c r="EF661" s="12"/>
      <c r="EG661" s="12"/>
    </row>
    <row r="662" spans="5:137">
      <c r="E662" s="11"/>
      <c r="F662" s="10"/>
      <c r="H662" s="11"/>
      <c r="I662" s="11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EE662" s="12"/>
      <c r="EF662" s="12"/>
      <c r="EG662" s="12"/>
    </row>
    <row r="663" spans="5:137">
      <c r="E663" s="11"/>
      <c r="F663" s="10"/>
      <c r="H663" s="11"/>
      <c r="I663" s="11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EE663" s="12"/>
      <c r="EF663" s="12"/>
      <c r="EG663" s="12"/>
    </row>
    <row r="664" spans="5:137">
      <c r="E664" s="11"/>
      <c r="F664" s="10"/>
      <c r="H664" s="11"/>
      <c r="I664" s="11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EE664" s="12"/>
      <c r="EF664" s="12"/>
      <c r="EG664" s="12"/>
    </row>
    <row r="665" spans="5:137">
      <c r="E665" s="11"/>
      <c r="F665" s="10"/>
      <c r="H665" s="11"/>
      <c r="I665" s="11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EE665" s="12"/>
      <c r="EF665" s="12"/>
      <c r="EG665" s="12"/>
    </row>
    <row r="666" spans="5:137">
      <c r="E666" s="11"/>
      <c r="F666" s="10"/>
      <c r="H666" s="11"/>
      <c r="I666" s="11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EE666" s="12"/>
      <c r="EF666" s="12"/>
      <c r="EG666" s="12"/>
    </row>
    <row r="667" spans="5:137">
      <c r="E667" s="11"/>
      <c r="F667" s="10"/>
      <c r="H667" s="11"/>
      <c r="I667" s="11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EE667" s="12"/>
      <c r="EF667" s="12"/>
      <c r="EG667" s="12"/>
    </row>
    <row r="668" spans="5:137">
      <c r="E668" s="11"/>
      <c r="F668" s="10"/>
      <c r="H668" s="11"/>
      <c r="I668" s="11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EE668" s="12"/>
      <c r="EF668" s="12"/>
      <c r="EG668" s="12"/>
    </row>
    <row r="669" spans="5:137">
      <c r="E669" s="11"/>
      <c r="F669" s="10"/>
      <c r="H669" s="11"/>
      <c r="I669" s="11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EE669" s="12"/>
      <c r="EF669" s="12"/>
      <c r="EG669" s="12"/>
    </row>
    <row r="670" spans="5:137">
      <c r="E670" s="11"/>
      <c r="F670" s="10"/>
      <c r="H670" s="11"/>
      <c r="I670" s="11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EE670" s="12"/>
      <c r="EF670" s="12"/>
      <c r="EG670" s="12"/>
    </row>
    <row r="671" spans="5:137">
      <c r="E671" s="11"/>
      <c r="F671" s="10"/>
      <c r="H671" s="11"/>
      <c r="I671" s="11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EE671" s="12"/>
      <c r="EF671" s="12"/>
      <c r="EG671" s="12"/>
    </row>
    <row r="672" spans="5:137">
      <c r="E672" s="11"/>
      <c r="F672" s="10"/>
      <c r="H672" s="11"/>
      <c r="I672" s="11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EE672" s="12"/>
      <c r="EF672" s="12"/>
      <c r="EG672" s="12"/>
    </row>
    <row r="673" spans="5:138">
      <c r="E673" s="11"/>
      <c r="F673" s="10"/>
      <c r="H673" s="11"/>
      <c r="I673" s="11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EE673" s="12"/>
      <c r="EF673" s="12"/>
      <c r="EG673" s="12"/>
    </row>
    <row r="674" spans="5:138">
      <c r="E674" s="11"/>
      <c r="F674" s="10"/>
      <c r="H674" s="11"/>
      <c r="I674" s="11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EE674" s="12"/>
      <c r="EF674" s="12"/>
      <c r="EG674" s="12"/>
    </row>
    <row r="675" spans="5:138">
      <c r="E675" s="11"/>
      <c r="F675" s="10"/>
      <c r="H675" s="11"/>
      <c r="I675" s="11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EE675" s="12"/>
      <c r="EF675" s="12"/>
      <c r="EG675" s="12"/>
    </row>
    <row r="676" spans="5:138">
      <c r="E676" s="11"/>
      <c r="F676" s="10"/>
      <c r="H676" s="11"/>
      <c r="I676" s="11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EE676" s="12"/>
      <c r="EF676" s="12"/>
      <c r="EG676" s="12"/>
    </row>
    <row r="677" spans="5:138">
      <c r="E677" s="11"/>
      <c r="F677" s="10"/>
      <c r="H677" s="11"/>
      <c r="I677" s="11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EE677" s="12"/>
      <c r="EF677" s="12"/>
      <c r="EG677" s="12"/>
    </row>
    <row r="678" spans="5:138">
      <c r="E678" s="11"/>
      <c r="F678" s="10"/>
      <c r="H678" s="11"/>
      <c r="I678" s="11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EE678" s="12"/>
      <c r="EF678" s="12"/>
      <c r="EG678" s="12"/>
    </row>
    <row r="679" spans="5:138">
      <c r="E679" s="11"/>
      <c r="F679" s="10"/>
      <c r="H679" s="11"/>
      <c r="I679" s="11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EE679" s="12"/>
      <c r="EF679" s="12"/>
      <c r="EG679" s="12"/>
    </row>
    <row r="680" spans="5:138">
      <c r="E680" s="11"/>
      <c r="F680" s="10"/>
      <c r="H680" s="11"/>
      <c r="I680" s="11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EE680" s="12"/>
      <c r="EF680" s="12"/>
      <c r="EG680" s="12"/>
    </row>
    <row r="681" spans="5:138">
      <c r="E681" s="11"/>
      <c r="F681" s="10"/>
      <c r="H681" s="11"/>
      <c r="I681" s="11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EE681" s="12"/>
      <c r="EF681" s="12"/>
      <c r="EG681" s="12"/>
    </row>
    <row r="682" spans="5:138">
      <c r="E682" s="11"/>
      <c r="F682" s="10"/>
      <c r="H682" s="11"/>
      <c r="I682" s="11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EE682" s="12"/>
      <c r="EF682" s="12"/>
      <c r="EG682" s="12"/>
    </row>
    <row r="683" spans="5:138">
      <c r="E683" s="11"/>
      <c r="F683" s="10"/>
      <c r="H683" s="11"/>
      <c r="I683" s="11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EE683" s="12"/>
      <c r="EF683" s="12"/>
      <c r="EG683" s="12"/>
    </row>
    <row r="684" spans="5:138">
      <c r="E684" s="11"/>
      <c r="F684" s="10"/>
      <c r="I684" s="11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EE684" s="12"/>
      <c r="EF684" s="12"/>
      <c r="EG684" s="12"/>
    </row>
    <row r="685" spans="5:138">
      <c r="E685" s="11"/>
      <c r="F685" s="10"/>
      <c r="H685" s="11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EE685" s="12"/>
      <c r="EF685" s="12"/>
      <c r="EG685" s="12"/>
    </row>
    <row r="686" spans="5:138">
      <c r="E686" s="11"/>
      <c r="F686" s="10"/>
      <c r="H686" s="11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EE686" s="12"/>
      <c r="EF686" s="12"/>
      <c r="EG686" s="12"/>
    </row>
    <row r="687" spans="5:138">
      <c r="E687" s="11"/>
      <c r="F687" s="10"/>
      <c r="H687" s="11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EE687" s="12"/>
      <c r="EF687" s="12"/>
      <c r="EG687" s="12"/>
      <c r="EH687" s="12"/>
    </row>
    <row r="688" spans="5:138">
      <c r="E688" s="11"/>
      <c r="F688" s="10"/>
      <c r="H688" s="11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EE688" s="12"/>
      <c r="EF688" s="12"/>
      <c r="EG688" s="12"/>
    </row>
    <row r="689" spans="5:137">
      <c r="E689" s="11"/>
      <c r="F689" s="10"/>
      <c r="H689" s="11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EE689" s="12"/>
      <c r="EF689" s="12"/>
      <c r="EG689" s="12"/>
    </row>
    <row r="690" spans="5:137">
      <c r="E690" s="11"/>
      <c r="F690" s="10"/>
      <c r="G690" s="12"/>
      <c r="H690" s="11"/>
      <c r="J690" s="12"/>
      <c r="K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ED690" s="12"/>
      <c r="EE690" s="12"/>
      <c r="EF690" s="12"/>
      <c r="EG690" s="12"/>
    </row>
    <row r="691" spans="5:137">
      <c r="E691" s="11"/>
      <c r="F691" s="10"/>
      <c r="H691" s="11"/>
      <c r="I691" s="11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EE691" s="12"/>
      <c r="EF691" s="12"/>
      <c r="EG691" s="12"/>
    </row>
    <row r="692" spans="5:137">
      <c r="E692" s="11"/>
      <c r="F692" s="10"/>
      <c r="H692" s="11"/>
      <c r="I692" s="11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EE692" s="12"/>
      <c r="EF692" s="12"/>
      <c r="EG692" s="12"/>
    </row>
    <row r="693" spans="5:137">
      <c r="E693" s="11"/>
      <c r="F693" s="10"/>
      <c r="H693" s="11"/>
      <c r="I693" s="11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EE693" s="12"/>
      <c r="EF693" s="12"/>
      <c r="EG693" s="12"/>
    </row>
    <row r="694" spans="5:137">
      <c r="E694" s="11"/>
      <c r="F694" s="10"/>
      <c r="H694" s="11"/>
      <c r="I694" s="11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EE694" s="12"/>
      <c r="EF694" s="12"/>
      <c r="EG694" s="12"/>
    </row>
    <row r="695" spans="5:137">
      <c r="E695" s="11"/>
      <c r="F695" s="10"/>
      <c r="H695" s="11"/>
      <c r="I695" s="11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EE695" s="12"/>
      <c r="EF695" s="12"/>
      <c r="EG695" s="12"/>
    </row>
    <row r="696" spans="5:137">
      <c r="E696" s="11"/>
      <c r="F696" s="10"/>
      <c r="H696" s="11"/>
      <c r="I696" s="11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EE696" s="12"/>
      <c r="EF696" s="12"/>
      <c r="EG696" s="12"/>
    </row>
    <row r="697" spans="5:137">
      <c r="E697" s="11"/>
      <c r="F697" s="10"/>
      <c r="H697" s="11"/>
      <c r="I697" s="11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EE697" s="12"/>
      <c r="EF697" s="12"/>
      <c r="EG697" s="12"/>
    </row>
    <row r="698" spans="5:137">
      <c r="E698" s="11"/>
      <c r="F698" s="10"/>
      <c r="H698" s="11"/>
      <c r="I698" s="11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EE698" s="12"/>
      <c r="EF698" s="12"/>
      <c r="EG698" s="12"/>
    </row>
    <row r="699" spans="5:137">
      <c r="E699" s="11"/>
      <c r="F699" s="10"/>
      <c r="H699" s="11"/>
      <c r="I699" s="11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EE699" s="12"/>
      <c r="EF699" s="12"/>
      <c r="EG699" s="12"/>
    </row>
    <row r="700" spans="5:137">
      <c r="E700" s="11"/>
      <c r="F700" s="10"/>
      <c r="H700" s="11"/>
      <c r="I700" s="11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EE700" s="12"/>
      <c r="EF700" s="12"/>
      <c r="EG700" s="12"/>
    </row>
    <row r="701" spans="5:137">
      <c r="E701" s="11"/>
      <c r="F701" s="10"/>
      <c r="H701" s="11"/>
      <c r="I701" s="11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EE701" s="12"/>
      <c r="EF701" s="12"/>
      <c r="EG701" s="12"/>
    </row>
    <row r="702" spans="5:137">
      <c r="E702" s="11"/>
      <c r="F702" s="10"/>
      <c r="H702" s="11"/>
      <c r="I702" s="11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EE702" s="12"/>
      <c r="EF702" s="12"/>
      <c r="EG702" s="12"/>
    </row>
    <row r="703" spans="5:137">
      <c r="E703" s="11"/>
      <c r="F703" s="10"/>
      <c r="H703" s="11"/>
      <c r="I703" s="11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EE703" s="12"/>
      <c r="EF703" s="12"/>
      <c r="EG703" s="12"/>
    </row>
    <row r="704" spans="5:137">
      <c r="E704" s="11"/>
      <c r="F704" s="10"/>
      <c r="H704" s="11"/>
      <c r="I704" s="11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EE704" s="12"/>
      <c r="EF704" s="12"/>
      <c r="EG704" s="12"/>
    </row>
    <row r="705" spans="5:137">
      <c r="E705" s="11"/>
      <c r="F705" s="10"/>
      <c r="H705" s="11"/>
      <c r="I705" s="11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EE705" s="12"/>
      <c r="EF705" s="12"/>
      <c r="EG705" s="12"/>
    </row>
    <row r="706" spans="5:137">
      <c r="E706" s="11"/>
      <c r="F706" s="10"/>
      <c r="H706" s="11"/>
      <c r="I706" s="11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EE706" s="12"/>
      <c r="EF706" s="12"/>
      <c r="EG706" s="12"/>
    </row>
    <row r="707" spans="5:137">
      <c r="E707" s="11"/>
      <c r="F707" s="10"/>
      <c r="H707" s="11"/>
      <c r="I707" s="11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EE707" s="12"/>
      <c r="EF707" s="12"/>
      <c r="EG707" s="12"/>
    </row>
    <row r="708" spans="5:137">
      <c r="E708" s="11"/>
      <c r="F708" s="10"/>
      <c r="H708" s="11"/>
      <c r="I708" s="11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EE708" s="12"/>
      <c r="EF708" s="12"/>
      <c r="EG708" s="12"/>
    </row>
    <row r="709" spans="5:137">
      <c r="E709" s="11"/>
      <c r="F709" s="10"/>
      <c r="H709" s="11"/>
      <c r="I709" s="11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EE709" s="12"/>
      <c r="EF709" s="12"/>
      <c r="EG709" s="12"/>
    </row>
    <row r="710" spans="5:137">
      <c r="E710" s="11"/>
      <c r="F710" s="10"/>
      <c r="H710" s="11"/>
      <c r="I710" s="11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EE710" s="12"/>
      <c r="EF710" s="12"/>
      <c r="EG710" s="12"/>
    </row>
    <row r="711" spans="5:137">
      <c r="E711" s="11"/>
      <c r="F711" s="10"/>
      <c r="H711" s="11"/>
      <c r="I711" s="11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EE711" s="12"/>
      <c r="EF711" s="12"/>
      <c r="EG711" s="12"/>
    </row>
    <row r="712" spans="5:137">
      <c r="E712" s="11"/>
      <c r="F712" s="10"/>
      <c r="H712" s="11"/>
      <c r="I712" s="11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EE712" s="12"/>
      <c r="EF712" s="12"/>
      <c r="EG712" s="12"/>
    </row>
    <row r="713" spans="5:137">
      <c r="E713" s="11"/>
      <c r="F713" s="10"/>
      <c r="H713" s="11"/>
      <c r="I713" s="11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EE713" s="12"/>
      <c r="EF713" s="12"/>
      <c r="EG713" s="12"/>
    </row>
    <row r="714" spans="5:137">
      <c r="E714" s="11"/>
      <c r="F714" s="10"/>
      <c r="H714" s="11"/>
      <c r="I714" s="11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EE714" s="12"/>
      <c r="EF714" s="12"/>
      <c r="EG714" s="12"/>
    </row>
    <row r="715" spans="5:137">
      <c r="E715" s="11"/>
      <c r="F715" s="10"/>
      <c r="H715" s="11"/>
      <c r="I715" s="11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EE715" s="12"/>
      <c r="EF715" s="12"/>
      <c r="EG715" s="12"/>
    </row>
    <row r="716" spans="5:137">
      <c r="E716" s="11"/>
      <c r="F716" s="10"/>
      <c r="H716" s="11"/>
      <c r="I716" s="11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EE716" s="12"/>
      <c r="EF716" s="12"/>
      <c r="EG716" s="12"/>
    </row>
    <row r="717" spans="5:137">
      <c r="E717" s="11"/>
      <c r="F717" s="10"/>
      <c r="H717" s="11"/>
      <c r="I717" s="11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EE717" s="12"/>
      <c r="EF717" s="12"/>
      <c r="EG717" s="12"/>
    </row>
    <row r="718" spans="5:137">
      <c r="E718" s="11"/>
      <c r="F718" s="10"/>
      <c r="H718" s="11"/>
      <c r="I718" s="11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EE718" s="12"/>
      <c r="EF718" s="12"/>
      <c r="EG718" s="12"/>
    </row>
    <row r="719" spans="5:137">
      <c r="E719" s="11"/>
      <c r="F719" s="10"/>
      <c r="H719" s="11"/>
      <c r="I719" s="11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EE719" s="12"/>
      <c r="EF719" s="12"/>
      <c r="EG719" s="12"/>
    </row>
    <row r="720" spans="5:137">
      <c r="E720" s="11"/>
      <c r="F720" s="10"/>
      <c r="H720" s="11"/>
      <c r="I720" s="11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EE720" s="12"/>
      <c r="EF720" s="12"/>
      <c r="EG720" s="12"/>
    </row>
    <row r="721" spans="5:137">
      <c r="E721" s="11"/>
      <c r="F721" s="10"/>
      <c r="H721" s="11"/>
      <c r="I721" s="11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EE721" s="12"/>
      <c r="EF721" s="12"/>
      <c r="EG721" s="12"/>
    </row>
    <row r="722" spans="5:137">
      <c r="E722" s="11"/>
      <c r="F722" s="10"/>
      <c r="H722" s="11"/>
      <c r="I722" s="11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EE722" s="12"/>
      <c r="EF722" s="12"/>
      <c r="EG722" s="12"/>
    </row>
    <row r="723" spans="5:137">
      <c r="E723" s="11"/>
      <c r="F723" s="10"/>
      <c r="H723" s="11"/>
      <c r="I723" s="11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EE723" s="12"/>
      <c r="EF723" s="12"/>
      <c r="EG723" s="12"/>
    </row>
    <row r="724" spans="5:137">
      <c r="E724" s="11"/>
      <c r="F724" s="10"/>
      <c r="H724" s="11"/>
      <c r="I724" s="11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EE724" s="12"/>
      <c r="EF724" s="12"/>
      <c r="EG724" s="12"/>
    </row>
    <row r="725" spans="5:137">
      <c r="E725" s="11"/>
      <c r="F725" s="10"/>
      <c r="H725" s="11"/>
      <c r="I725" s="11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EE725" s="12"/>
      <c r="EF725" s="12"/>
      <c r="EG725" s="12"/>
    </row>
    <row r="726" spans="5:137">
      <c r="E726" s="11"/>
      <c r="F726" s="10"/>
      <c r="H726" s="11"/>
      <c r="I726" s="11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EE726" s="12"/>
      <c r="EF726" s="12"/>
      <c r="EG726" s="12"/>
    </row>
    <row r="727" spans="5:137">
      <c r="E727" s="11"/>
      <c r="F727" s="10"/>
      <c r="H727" s="11"/>
      <c r="I727" s="11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EE727" s="12"/>
      <c r="EF727" s="12"/>
      <c r="EG727" s="12"/>
    </row>
    <row r="728" spans="5:137">
      <c r="E728" s="11"/>
      <c r="F728" s="10"/>
      <c r="H728" s="11"/>
      <c r="I728" s="11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EE728" s="12"/>
      <c r="EF728" s="12"/>
      <c r="EG728" s="12"/>
    </row>
    <row r="729" spans="5:137">
      <c r="E729" s="11"/>
      <c r="F729" s="10"/>
      <c r="H729" s="11"/>
      <c r="I729" s="11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EE729" s="12"/>
      <c r="EF729" s="12"/>
      <c r="EG729" s="12"/>
    </row>
    <row r="730" spans="5:137">
      <c r="E730" s="11"/>
      <c r="F730" s="10"/>
      <c r="H730" s="11"/>
      <c r="I730" s="11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EE730" s="12"/>
      <c r="EF730" s="12"/>
      <c r="EG730" s="12"/>
    </row>
    <row r="731" spans="5:137">
      <c r="E731" s="11"/>
      <c r="F731" s="10"/>
      <c r="H731" s="11"/>
      <c r="I731" s="11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EE731" s="12"/>
      <c r="EF731" s="12"/>
      <c r="EG731" s="12"/>
    </row>
    <row r="732" spans="5:137">
      <c r="E732" s="11"/>
      <c r="F732" s="10"/>
      <c r="H732" s="11"/>
      <c r="I732" s="11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EE732" s="12"/>
      <c r="EF732" s="12"/>
      <c r="EG732" s="12"/>
    </row>
    <row r="733" spans="5:137">
      <c r="E733" s="11"/>
      <c r="F733" s="10"/>
      <c r="H733" s="11"/>
      <c r="I733" s="11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EE733" s="12"/>
      <c r="EF733" s="12"/>
      <c r="EG733" s="12"/>
    </row>
    <row r="734" spans="5:137">
      <c r="E734" s="11"/>
      <c r="F734" s="10"/>
      <c r="H734" s="11"/>
      <c r="I734" s="11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EE734" s="12"/>
      <c r="EF734" s="12"/>
      <c r="EG734" s="12"/>
    </row>
    <row r="735" spans="5:137">
      <c r="E735" s="11"/>
      <c r="F735" s="10"/>
      <c r="H735" s="11"/>
      <c r="I735" s="11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EE735" s="12"/>
      <c r="EF735" s="12"/>
      <c r="EG735" s="12"/>
    </row>
    <row r="736" spans="5:137">
      <c r="E736" s="11"/>
      <c r="F736" s="10"/>
      <c r="H736" s="11"/>
      <c r="I736" s="11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EE736" s="12"/>
      <c r="EF736" s="12"/>
      <c r="EG736" s="12"/>
    </row>
    <row r="737" spans="5:137">
      <c r="E737" s="11"/>
      <c r="F737" s="10"/>
      <c r="H737" s="11"/>
      <c r="I737" s="11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EE737" s="12"/>
      <c r="EF737" s="12"/>
      <c r="EG737" s="12"/>
    </row>
    <row r="738" spans="5:137">
      <c r="E738" s="11"/>
      <c r="F738" s="10"/>
      <c r="H738" s="11"/>
      <c r="I738" s="11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EE738" s="12"/>
      <c r="EF738" s="12"/>
      <c r="EG738" s="12"/>
    </row>
    <row r="739" spans="5:137">
      <c r="E739" s="11"/>
      <c r="F739" s="10"/>
      <c r="H739" s="11"/>
      <c r="I739" s="11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EE739" s="12"/>
      <c r="EF739" s="12"/>
      <c r="EG739" s="12"/>
    </row>
    <row r="740" spans="5:137">
      <c r="E740" s="11"/>
      <c r="F740" s="10"/>
      <c r="H740" s="11"/>
      <c r="I740" s="11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EE740" s="12"/>
      <c r="EF740" s="12"/>
      <c r="EG740" s="12"/>
    </row>
    <row r="741" spans="5:137">
      <c r="E741" s="11"/>
      <c r="F741" s="10"/>
      <c r="H741" s="11"/>
      <c r="I741" s="11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EE741" s="12"/>
      <c r="EF741" s="12"/>
      <c r="EG741" s="12"/>
    </row>
    <row r="742" spans="5:137">
      <c r="E742" s="11"/>
      <c r="F742" s="10"/>
      <c r="H742" s="11"/>
      <c r="I742" s="11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EE742" s="12"/>
      <c r="EF742" s="12"/>
      <c r="EG742" s="12"/>
    </row>
    <row r="743" spans="5:137">
      <c r="E743" s="11"/>
      <c r="F743" s="10"/>
      <c r="H743" s="11"/>
      <c r="I743" s="11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EE743" s="12"/>
      <c r="EF743" s="12"/>
      <c r="EG743" s="12"/>
    </row>
    <row r="744" spans="5:137">
      <c r="E744" s="11"/>
      <c r="F744" s="10"/>
      <c r="H744" s="11"/>
      <c r="I744" s="11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EE744" s="12"/>
      <c r="EF744" s="12"/>
      <c r="EG744" s="12"/>
    </row>
    <row r="745" spans="5:137">
      <c r="E745" s="11"/>
      <c r="F745" s="10"/>
      <c r="H745" s="11"/>
      <c r="I745" s="11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EE745" s="12"/>
      <c r="EF745" s="12"/>
      <c r="EG745" s="12"/>
    </row>
    <row r="746" spans="5:137">
      <c r="E746" s="11"/>
      <c r="F746" s="10"/>
      <c r="H746" s="11"/>
      <c r="I746" s="11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EE746" s="12"/>
      <c r="EF746" s="12"/>
      <c r="EG746" s="12"/>
    </row>
    <row r="747" spans="5:137">
      <c r="E747" s="11"/>
      <c r="F747" s="10"/>
      <c r="H747" s="11"/>
      <c r="I747" s="11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EE747" s="12"/>
      <c r="EF747" s="12"/>
      <c r="EG747" s="12"/>
    </row>
    <row r="748" spans="5:137">
      <c r="E748" s="11"/>
      <c r="F748" s="10"/>
      <c r="H748" s="11"/>
      <c r="I748" s="11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EE748" s="12"/>
      <c r="EF748" s="12"/>
      <c r="EG748" s="12"/>
    </row>
    <row r="749" spans="5:137">
      <c r="E749" s="11"/>
      <c r="F749" s="10"/>
      <c r="H749" s="11"/>
      <c r="I749" s="11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EE749" s="12"/>
      <c r="EF749" s="12"/>
      <c r="EG749" s="12"/>
    </row>
    <row r="750" spans="5:137">
      <c r="E750" s="11"/>
      <c r="F750" s="10"/>
      <c r="H750" s="11"/>
      <c r="I750" s="11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EE750" s="12"/>
      <c r="EF750" s="12"/>
      <c r="EG750" s="12"/>
    </row>
    <row r="751" spans="5:137">
      <c r="E751" s="11"/>
      <c r="F751" s="10"/>
      <c r="H751" s="11"/>
      <c r="I751" s="11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EE751" s="12"/>
      <c r="EF751" s="12"/>
      <c r="EG751" s="12"/>
    </row>
    <row r="752" spans="5:137">
      <c r="E752" s="11"/>
      <c r="F752" s="10"/>
      <c r="H752" s="11"/>
      <c r="I752" s="11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EE752" s="12"/>
      <c r="EF752" s="12"/>
      <c r="EG752" s="12"/>
    </row>
    <row r="753" spans="5:137">
      <c r="E753" s="11"/>
      <c r="F753" s="10"/>
      <c r="H753" s="11"/>
      <c r="I753" s="11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EE753" s="12"/>
      <c r="EF753" s="12"/>
      <c r="EG753" s="12"/>
    </row>
    <row r="754" spans="5:137">
      <c r="E754" s="11"/>
      <c r="F754" s="10"/>
      <c r="H754" s="11"/>
      <c r="I754" s="11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EE754" s="12"/>
      <c r="EF754" s="12"/>
      <c r="EG754" s="12"/>
    </row>
    <row r="755" spans="5:137">
      <c r="E755" s="11"/>
      <c r="F755" s="10"/>
      <c r="H755" s="11"/>
      <c r="I755" s="11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EE755" s="12"/>
      <c r="EF755" s="12"/>
      <c r="EG755" s="12"/>
    </row>
    <row r="756" spans="5:137">
      <c r="E756" s="11"/>
      <c r="F756" s="10"/>
      <c r="H756" s="11"/>
      <c r="I756" s="11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EE756" s="12"/>
      <c r="EF756" s="12"/>
      <c r="EG756" s="12"/>
    </row>
    <row r="757" spans="5:137">
      <c r="E757" s="11"/>
      <c r="F757" s="10"/>
      <c r="H757" s="11"/>
      <c r="I757" s="11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EE757" s="12"/>
      <c r="EF757" s="12"/>
      <c r="EG757" s="12"/>
    </row>
    <row r="758" spans="5:137">
      <c r="E758" s="11"/>
      <c r="F758" s="10"/>
      <c r="H758" s="11"/>
      <c r="I758" s="11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EE758" s="12"/>
      <c r="EF758" s="12"/>
      <c r="EG758" s="12"/>
    </row>
    <row r="759" spans="5:137">
      <c r="E759" s="11"/>
      <c r="F759" s="10"/>
      <c r="H759" s="11"/>
      <c r="I759" s="11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EE759" s="12"/>
      <c r="EF759" s="12"/>
      <c r="EG759" s="12"/>
    </row>
    <row r="760" spans="5:137">
      <c r="E760" s="11"/>
      <c r="F760" s="10"/>
      <c r="H760" s="11"/>
      <c r="I760" s="11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EE760" s="12"/>
      <c r="EF760" s="12"/>
      <c r="EG760" s="12"/>
    </row>
    <row r="761" spans="5:137">
      <c r="E761" s="11"/>
      <c r="F761" s="10"/>
      <c r="H761" s="11"/>
      <c r="I761" s="11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EE761" s="12"/>
      <c r="EF761" s="12"/>
      <c r="EG761" s="12"/>
    </row>
    <row r="762" spans="5:137">
      <c r="E762" s="11"/>
      <c r="F762" s="10"/>
      <c r="H762" s="11"/>
      <c r="I762" s="11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EE762" s="12"/>
      <c r="EF762" s="12"/>
      <c r="EG762" s="12"/>
    </row>
    <row r="763" spans="5:137">
      <c r="E763" s="11"/>
      <c r="F763" s="10"/>
      <c r="H763" s="11"/>
      <c r="I763" s="11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EE763" s="12"/>
      <c r="EF763" s="12"/>
      <c r="EG763" s="12"/>
    </row>
    <row r="764" spans="5:137">
      <c r="E764" s="11"/>
      <c r="F764" s="10"/>
      <c r="H764" s="11"/>
      <c r="I764" s="11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EE764" s="12"/>
      <c r="EF764" s="12"/>
      <c r="EG764" s="12"/>
    </row>
    <row r="765" spans="5:137">
      <c r="E765" s="11"/>
      <c r="F765" s="10"/>
      <c r="H765" s="11"/>
      <c r="I765" s="11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EE765" s="12"/>
      <c r="EF765" s="12"/>
      <c r="EG765" s="12"/>
    </row>
    <row r="766" spans="5:137">
      <c r="E766" s="11"/>
      <c r="F766" s="10"/>
      <c r="H766" s="11"/>
      <c r="I766" s="11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EE766" s="12"/>
      <c r="EF766" s="12"/>
      <c r="EG766" s="12"/>
    </row>
    <row r="767" spans="5:137">
      <c r="E767" s="11"/>
      <c r="F767" s="10"/>
      <c r="H767" s="11"/>
      <c r="I767" s="11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EE767" s="12"/>
      <c r="EF767" s="12"/>
      <c r="EG767" s="12"/>
    </row>
    <row r="768" spans="5:137">
      <c r="E768" s="11"/>
      <c r="F768" s="10"/>
      <c r="H768" s="11"/>
      <c r="I768" s="11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EE768" s="12"/>
      <c r="EF768" s="12"/>
      <c r="EG768" s="12"/>
    </row>
    <row r="769" spans="5:138">
      <c r="E769" s="11"/>
      <c r="F769" s="10"/>
      <c r="H769" s="11"/>
      <c r="I769" s="11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EE769" s="12"/>
      <c r="EF769" s="12"/>
      <c r="EG769" s="12"/>
    </row>
    <row r="770" spans="5:138">
      <c r="E770" s="11"/>
      <c r="F770" s="10"/>
      <c r="H770" s="11"/>
      <c r="I770" s="11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EE770" s="12"/>
      <c r="EF770" s="12"/>
      <c r="EG770" s="12"/>
    </row>
    <row r="771" spans="5:138">
      <c r="E771" s="11"/>
      <c r="F771" s="10"/>
      <c r="H771" s="11"/>
      <c r="I771" s="11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EE771" s="12"/>
      <c r="EF771" s="12"/>
      <c r="EG771" s="12"/>
      <c r="EH771" s="12"/>
    </row>
    <row r="772" spans="5:138">
      <c r="E772" s="11"/>
      <c r="F772" s="10"/>
      <c r="H772" s="11"/>
      <c r="I772" s="11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EE772" s="12"/>
      <c r="EF772" s="12"/>
      <c r="EG772" s="12"/>
    </row>
    <row r="773" spans="5:138">
      <c r="E773" s="11"/>
      <c r="F773" s="10"/>
      <c r="H773" s="11"/>
      <c r="I773" s="11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EE773" s="12"/>
      <c r="EF773" s="12"/>
      <c r="EG773" s="12"/>
    </row>
    <row r="774" spans="5:138">
      <c r="E774" s="11"/>
      <c r="F774" s="10"/>
      <c r="G774" s="12"/>
      <c r="H774" s="11"/>
      <c r="I774" s="11"/>
      <c r="J774" s="12"/>
      <c r="K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ED774" s="12"/>
      <c r="EE774" s="12"/>
      <c r="EF774" s="12"/>
      <c r="EG774" s="12"/>
    </row>
    <row r="775" spans="5:138">
      <c r="E775" s="11"/>
      <c r="F775" s="10"/>
      <c r="H775" s="11"/>
      <c r="I775" s="11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EE775" s="12"/>
      <c r="EF775" s="12"/>
      <c r="EG775" s="12"/>
    </row>
    <row r="776" spans="5:138">
      <c r="E776" s="11"/>
      <c r="F776" s="10"/>
      <c r="H776" s="11"/>
      <c r="I776" s="11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EE776" s="12"/>
      <c r="EF776" s="12"/>
      <c r="EG776" s="12"/>
    </row>
    <row r="777" spans="5:138">
      <c r="E777" s="11"/>
      <c r="F777" s="10"/>
      <c r="H777" s="11"/>
      <c r="I777" s="11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EE777" s="12"/>
      <c r="EF777" s="12"/>
      <c r="EG777" s="12"/>
    </row>
    <row r="778" spans="5:138">
      <c r="E778" s="11"/>
      <c r="F778" s="10"/>
      <c r="H778" s="11"/>
      <c r="I778" s="11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EE778" s="12"/>
      <c r="EF778" s="12"/>
      <c r="EG778" s="12"/>
    </row>
    <row r="779" spans="5:138">
      <c r="E779" s="11"/>
      <c r="F779" s="10"/>
      <c r="H779" s="11"/>
      <c r="I779" s="11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EE779" s="12"/>
      <c r="EF779" s="12"/>
      <c r="EG779" s="12"/>
    </row>
    <row r="780" spans="5:138">
      <c r="E780" s="11"/>
      <c r="F780" s="10"/>
      <c r="H780" s="11"/>
      <c r="I780" s="11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EE780" s="12"/>
      <c r="EF780" s="12"/>
      <c r="EG780" s="12"/>
    </row>
    <row r="781" spans="5:138">
      <c r="E781" s="11"/>
      <c r="F781" s="10"/>
      <c r="H781" s="11"/>
      <c r="I781" s="11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EE781" s="12"/>
      <c r="EF781" s="12"/>
      <c r="EG781" s="12"/>
    </row>
    <row r="782" spans="5:138">
      <c r="E782" s="11"/>
      <c r="F782" s="10"/>
      <c r="H782" s="11"/>
      <c r="I782" s="11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EE782" s="12"/>
      <c r="EF782" s="12"/>
      <c r="EG782" s="12"/>
    </row>
    <row r="783" spans="5:138">
      <c r="E783" s="11"/>
      <c r="F783" s="10"/>
      <c r="H783" s="11"/>
      <c r="I783" s="11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EE783" s="12"/>
      <c r="EF783" s="12"/>
      <c r="EG783" s="12"/>
    </row>
    <row r="784" spans="5:138">
      <c r="E784" s="11"/>
      <c r="F784" s="10"/>
      <c r="H784" s="11"/>
      <c r="I784" s="11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EE784" s="12"/>
      <c r="EF784" s="12"/>
      <c r="EG784" s="12"/>
    </row>
    <row r="785" spans="5:137">
      <c r="E785" s="11"/>
      <c r="F785" s="10"/>
      <c r="H785" s="11"/>
      <c r="I785" s="11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EE785" s="12"/>
      <c r="EF785" s="12"/>
      <c r="EG785" s="12"/>
    </row>
    <row r="786" spans="5:137">
      <c r="E786" s="11"/>
      <c r="F786" s="10"/>
      <c r="H786" s="11"/>
      <c r="I786" s="11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EE786" s="12"/>
      <c r="EF786" s="12"/>
      <c r="EG786" s="12"/>
    </row>
    <row r="787" spans="5:137">
      <c r="E787" s="11"/>
      <c r="F787" s="10"/>
      <c r="H787" s="11"/>
      <c r="I787" s="11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EE787" s="12"/>
      <c r="EF787" s="12"/>
      <c r="EG787" s="12"/>
    </row>
    <row r="788" spans="5:137">
      <c r="E788" s="11"/>
      <c r="F788" s="10"/>
      <c r="H788" s="11"/>
      <c r="I788" s="11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EE788" s="12"/>
      <c r="EF788" s="12"/>
      <c r="EG788" s="12"/>
    </row>
    <row r="789" spans="5:137">
      <c r="E789" s="11"/>
      <c r="F789" s="10"/>
      <c r="H789" s="11"/>
      <c r="I789" s="11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EE789" s="12"/>
      <c r="EF789" s="12"/>
      <c r="EG789" s="12"/>
    </row>
    <row r="790" spans="5:137">
      <c r="E790" s="11"/>
      <c r="F790" s="10"/>
      <c r="H790" s="11"/>
      <c r="I790" s="11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EE790" s="12"/>
      <c r="EF790" s="12"/>
      <c r="EG790" s="12"/>
    </row>
    <row r="791" spans="5:137">
      <c r="E791" s="11"/>
      <c r="F791" s="10"/>
      <c r="H791" s="11"/>
      <c r="I791" s="11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EE791" s="12"/>
      <c r="EF791" s="12"/>
      <c r="EG791" s="12"/>
    </row>
    <row r="792" spans="5:137">
      <c r="E792" s="11"/>
      <c r="F792" s="10"/>
      <c r="H792" s="11"/>
      <c r="I792" s="11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EE792" s="12"/>
      <c r="EF792" s="12"/>
      <c r="EG792" s="12"/>
    </row>
    <row r="793" spans="5:137">
      <c r="E793" s="11"/>
      <c r="F793" s="10"/>
      <c r="H793" s="11"/>
      <c r="I793" s="11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EE793" s="12"/>
      <c r="EF793" s="12"/>
      <c r="EG793" s="12"/>
    </row>
    <row r="794" spans="5:137">
      <c r="E794" s="11"/>
      <c r="F794" s="10"/>
      <c r="H794" s="11"/>
      <c r="I794" s="11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EE794" s="12"/>
      <c r="EF794" s="12"/>
      <c r="EG794" s="12"/>
    </row>
    <row r="795" spans="5:137">
      <c r="E795" s="11"/>
      <c r="F795" s="10"/>
      <c r="H795" s="11"/>
      <c r="I795" s="11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EE795" s="12"/>
      <c r="EF795" s="12"/>
      <c r="EG795" s="12"/>
    </row>
    <row r="796" spans="5:137">
      <c r="E796" s="11"/>
      <c r="F796" s="10"/>
      <c r="H796" s="11"/>
      <c r="I796" s="11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EE796" s="12"/>
      <c r="EF796" s="12"/>
      <c r="EG796" s="12"/>
    </row>
    <row r="797" spans="5:137">
      <c r="E797" s="11"/>
      <c r="F797" s="10"/>
      <c r="H797" s="11"/>
      <c r="I797" s="11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EE797" s="12"/>
      <c r="EF797" s="12"/>
      <c r="EG797" s="12"/>
    </row>
    <row r="798" spans="5:137">
      <c r="E798" s="11"/>
      <c r="F798" s="10"/>
      <c r="H798" s="11"/>
      <c r="I798" s="11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EE798" s="12"/>
      <c r="EF798" s="12"/>
      <c r="EG798" s="12"/>
    </row>
    <row r="799" spans="5:137">
      <c r="E799" s="11"/>
      <c r="F799" s="10"/>
      <c r="H799" s="11"/>
      <c r="I799" s="11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EE799" s="12"/>
      <c r="EF799" s="12"/>
      <c r="EG799" s="12"/>
    </row>
    <row r="800" spans="5:137">
      <c r="E800" s="11"/>
      <c r="F800" s="10"/>
      <c r="H800" s="11"/>
      <c r="I800" s="11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EE800" s="12"/>
      <c r="EF800" s="12"/>
      <c r="EG800" s="12"/>
    </row>
    <row r="801" spans="5:137">
      <c r="E801" s="11"/>
      <c r="F801" s="10"/>
      <c r="H801" s="11"/>
      <c r="I801" s="11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EE801" s="12"/>
      <c r="EF801" s="12"/>
      <c r="EG801" s="12"/>
    </row>
    <row r="802" spans="5:137">
      <c r="E802" s="11"/>
      <c r="F802" s="10"/>
      <c r="H802" s="11"/>
      <c r="I802" s="11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EE802" s="12"/>
      <c r="EF802" s="12"/>
      <c r="EG802" s="12"/>
    </row>
    <row r="803" spans="5:137">
      <c r="E803" s="11"/>
      <c r="F803" s="10"/>
      <c r="H803" s="11"/>
      <c r="I803" s="11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EE803" s="12"/>
      <c r="EF803" s="12"/>
      <c r="EG803" s="12"/>
    </row>
    <row r="804" spans="5:137">
      <c r="E804" s="11"/>
      <c r="F804" s="10"/>
      <c r="H804" s="11"/>
      <c r="I804" s="11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EE804" s="12"/>
      <c r="EF804" s="12"/>
      <c r="EG804" s="12"/>
    </row>
    <row r="805" spans="5:137">
      <c r="E805" s="11"/>
      <c r="F805" s="10"/>
      <c r="H805" s="11"/>
      <c r="I805" s="11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EE805" s="12"/>
      <c r="EF805" s="12"/>
      <c r="EG805" s="12"/>
    </row>
    <row r="806" spans="5:137">
      <c r="E806" s="11"/>
      <c r="F806" s="10"/>
      <c r="H806" s="11"/>
      <c r="I806" s="11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EE806" s="12"/>
      <c r="EF806" s="12"/>
      <c r="EG806" s="12"/>
    </row>
    <row r="807" spans="5:137">
      <c r="E807" s="11"/>
      <c r="F807" s="10"/>
      <c r="H807" s="11"/>
      <c r="I807" s="11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EE807" s="12"/>
      <c r="EF807" s="12"/>
      <c r="EG807" s="12"/>
    </row>
    <row r="808" spans="5:137">
      <c r="E808" s="11"/>
      <c r="F808" s="10"/>
      <c r="H808" s="11"/>
      <c r="I808" s="11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EE808" s="12"/>
      <c r="EF808" s="12"/>
      <c r="EG808" s="12"/>
    </row>
    <row r="809" spans="5:137">
      <c r="E809" s="11"/>
      <c r="F809" s="10"/>
      <c r="H809" s="11"/>
      <c r="I809" s="11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EE809" s="12"/>
      <c r="EF809" s="12"/>
      <c r="EG809" s="12"/>
    </row>
    <row r="810" spans="5:137">
      <c r="E810" s="11"/>
      <c r="F810" s="10"/>
      <c r="H810" s="11"/>
      <c r="I810" s="11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EE810" s="12"/>
      <c r="EF810" s="12"/>
      <c r="EG810" s="12"/>
    </row>
    <row r="811" spans="5:137">
      <c r="E811" s="11"/>
      <c r="F811" s="10"/>
      <c r="H811" s="11"/>
      <c r="I811" s="11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EE811" s="12"/>
      <c r="EF811" s="12"/>
      <c r="EG811" s="12"/>
    </row>
    <row r="812" spans="5:137">
      <c r="E812" s="11"/>
      <c r="F812" s="10"/>
      <c r="H812" s="11"/>
      <c r="I812" s="11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EE812" s="12"/>
      <c r="EF812" s="12"/>
      <c r="EG812" s="12"/>
    </row>
    <row r="813" spans="5:137">
      <c r="E813" s="11"/>
      <c r="F813" s="10"/>
      <c r="H813" s="11"/>
      <c r="I813" s="11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EE813" s="12"/>
      <c r="EF813" s="12"/>
      <c r="EG813" s="12"/>
    </row>
    <row r="814" spans="5:137">
      <c r="E814" s="11"/>
      <c r="F814" s="10"/>
      <c r="H814" s="11"/>
      <c r="I814" s="11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EE814" s="12"/>
      <c r="EF814" s="12"/>
      <c r="EG814" s="12"/>
    </row>
    <row r="815" spans="5:137">
      <c r="E815" s="11"/>
      <c r="F815" s="10"/>
      <c r="H815" s="11"/>
      <c r="I815" s="11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EE815" s="12"/>
      <c r="EF815" s="12"/>
      <c r="EG815" s="12"/>
    </row>
    <row r="816" spans="5:137">
      <c r="E816" s="11"/>
      <c r="F816" s="10"/>
      <c r="H816" s="11"/>
      <c r="I816" s="11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EE816" s="12"/>
      <c r="EF816" s="12"/>
      <c r="EG816" s="12"/>
    </row>
    <row r="817" spans="5:137">
      <c r="E817" s="11"/>
      <c r="F817" s="10"/>
      <c r="H817" s="11"/>
      <c r="I817" s="11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EE817" s="12"/>
      <c r="EF817" s="12"/>
      <c r="EG817" s="12"/>
    </row>
    <row r="818" spans="5:137">
      <c r="E818" s="11"/>
      <c r="F818" s="10"/>
      <c r="H818" s="11"/>
      <c r="I818" s="11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EE818" s="12"/>
      <c r="EF818" s="12"/>
      <c r="EG818" s="12"/>
    </row>
    <row r="819" spans="5:137">
      <c r="E819" s="11"/>
      <c r="F819" s="10"/>
      <c r="H819" s="11"/>
      <c r="I819" s="11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EE819" s="12"/>
      <c r="EF819" s="12"/>
      <c r="EG819" s="12"/>
    </row>
    <row r="820" spans="5:137">
      <c r="E820" s="11"/>
      <c r="F820" s="10"/>
      <c r="H820" s="11"/>
      <c r="I820" s="11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EE820" s="12"/>
      <c r="EF820" s="12"/>
      <c r="EG820" s="12"/>
    </row>
    <row r="821" spans="5:137">
      <c r="E821" s="11"/>
      <c r="F821" s="10"/>
      <c r="H821" s="11"/>
      <c r="I821" s="11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EE821" s="12"/>
      <c r="EF821" s="12"/>
      <c r="EG821" s="12"/>
    </row>
    <row r="822" spans="5:137">
      <c r="E822" s="11"/>
      <c r="F822" s="10"/>
      <c r="H822" s="11"/>
      <c r="I822" s="11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EE822" s="12"/>
      <c r="EF822" s="12"/>
      <c r="EG822" s="12"/>
    </row>
    <row r="823" spans="5:137">
      <c r="E823" s="11"/>
      <c r="F823" s="10"/>
      <c r="H823" s="11"/>
      <c r="I823" s="11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EE823" s="12"/>
      <c r="EF823" s="12"/>
      <c r="EG823" s="12"/>
    </row>
    <row r="824" spans="5:137">
      <c r="E824" s="11"/>
      <c r="F824" s="10"/>
      <c r="H824" s="11"/>
      <c r="I824" s="11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EE824" s="12"/>
      <c r="EF824" s="12"/>
      <c r="EG824" s="12"/>
    </row>
    <row r="825" spans="5:137">
      <c r="E825" s="11"/>
      <c r="F825" s="10"/>
      <c r="H825" s="11"/>
      <c r="I825" s="11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EE825" s="12"/>
      <c r="EF825" s="12"/>
      <c r="EG825" s="12"/>
    </row>
    <row r="826" spans="5:137">
      <c r="E826" s="11"/>
      <c r="F826" s="10"/>
      <c r="H826" s="11"/>
      <c r="I826" s="11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EE826" s="12"/>
      <c r="EF826" s="12"/>
      <c r="EG826" s="12"/>
    </row>
    <row r="827" spans="5:137">
      <c r="E827" s="11"/>
      <c r="F827" s="10"/>
      <c r="H827" s="11"/>
      <c r="I827" s="11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EE827" s="12"/>
      <c r="EF827" s="12"/>
      <c r="EG827" s="12"/>
    </row>
    <row r="828" spans="5:137">
      <c r="E828" s="11"/>
      <c r="F828" s="10"/>
      <c r="H828" s="11"/>
      <c r="I828" s="11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EE828" s="12"/>
      <c r="EF828" s="12"/>
      <c r="EG828" s="12"/>
    </row>
    <row r="829" spans="5:137">
      <c r="E829" s="11"/>
      <c r="F829" s="10"/>
      <c r="H829" s="11"/>
      <c r="I829" s="11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EE829" s="12"/>
      <c r="EF829" s="12"/>
      <c r="EG829" s="12"/>
    </row>
    <row r="830" spans="5:137">
      <c r="E830" s="11"/>
      <c r="F830" s="10"/>
      <c r="H830" s="11"/>
      <c r="I830" s="11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EE830" s="12"/>
      <c r="EF830" s="12"/>
      <c r="EG830" s="12"/>
    </row>
    <row r="831" spans="5:137">
      <c r="E831" s="11"/>
      <c r="F831" s="10"/>
      <c r="H831" s="11"/>
      <c r="I831" s="11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EE831" s="12"/>
      <c r="EF831" s="12"/>
    </row>
    <row r="832" spans="5:137">
      <c r="E832" s="11"/>
      <c r="F832" s="10"/>
      <c r="H832" s="11"/>
      <c r="I832" s="11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EE832" s="12"/>
      <c r="EF832" s="12"/>
      <c r="EG832" s="12"/>
    </row>
    <row r="833" spans="5:138">
      <c r="E833" s="11"/>
      <c r="F833" s="10"/>
      <c r="H833" s="11"/>
      <c r="I833" s="11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EE833" s="12"/>
      <c r="EF833" s="12"/>
      <c r="EG833" s="12"/>
    </row>
    <row r="834" spans="5:138">
      <c r="G834" s="9"/>
      <c r="J834" s="9"/>
      <c r="K834" s="9"/>
      <c r="N834" s="9"/>
      <c r="O834" s="9"/>
      <c r="P834" s="9"/>
      <c r="Q834" s="9"/>
      <c r="AJ834" s="9"/>
      <c r="AK834" s="9"/>
      <c r="AL834" s="9"/>
      <c r="AM834" s="9"/>
      <c r="AN834" s="9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ED834" s="9"/>
      <c r="EG834" s="12"/>
    </row>
    <row r="835" spans="5:138">
      <c r="E835" s="11"/>
      <c r="F835" s="10"/>
      <c r="H835" s="11"/>
      <c r="I835" s="11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EE835" s="12"/>
      <c r="EF835" s="12"/>
      <c r="EG835" s="12"/>
    </row>
    <row r="836" spans="5:138">
      <c r="E836" s="11"/>
      <c r="F836" s="10"/>
      <c r="H836" s="11"/>
      <c r="I836" s="11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EE836" s="12"/>
      <c r="EF836" s="12"/>
      <c r="EG836" s="12"/>
    </row>
    <row r="837" spans="5:138">
      <c r="E837" s="11"/>
      <c r="F837" s="10"/>
      <c r="H837" s="11"/>
      <c r="I837" s="11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EE837" s="12"/>
      <c r="EF837" s="12"/>
      <c r="EG837" s="12"/>
    </row>
    <row r="838" spans="5:138">
      <c r="E838" s="11"/>
      <c r="F838" s="10"/>
      <c r="H838" s="11"/>
      <c r="I838" s="11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EE838" s="12"/>
      <c r="EF838" s="12"/>
      <c r="EG838" s="12"/>
    </row>
    <row r="839" spans="5:138">
      <c r="E839" s="11"/>
      <c r="F839" s="10"/>
      <c r="H839" s="11"/>
      <c r="I839" s="11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EE839" s="12"/>
      <c r="EF839" s="12"/>
      <c r="EG839" s="12"/>
    </row>
    <row r="840" spans="5:138">
      <c r="E840" s="11"/>
      <c r="F840" s="10"/>
      <c r="H840" s="11"/>
      <c r="I840" s="11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EE840" s="12"/>
      <c r="EF840" s="12"/>
      <c r="EG840" s="12"/>
    </row>
    <row r="841" spans="5:138">
      <c r="E841" s="11"/>
      <c r="F841" s="10"/>
      <c r="H841" s="11"/>
      <c r="I841" s="11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EE841" s="12"/>
      <c r="EF841" s="12"/>
      <c r="EG841" s="12"/>
    </row>
    <row r="842" spans="5:138">
      <c r="E842" s="11"/>
      <c r="F842" s="10"/>
      <c r="H842" s="11"/>
      <c r="I842" s="11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EE842" s="12"/>
      <c r="EF842" s="12"/>
      <c r="EG842" s="12"/>
    </row>
    <row r="843" spans="5:138">
      <c r="E843" s="11"/>
      <c r="F843" s="10"/>
      <c r="H843" s="11"/>
      <c r="I843" s="11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EE843" s="12"/>
      <c r="EF843" s="12"/>
      <c r="EG843" s="12"/>
    </row>
    <row r="844" spans="5:138">
      <c r="E844" s="11"/>
      <c r="F844" s="10"/>
      <c r="H844" s="11"/>
      <c r="I844" s="11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EE844" s="12"/>
      <c r="EF844" s="12"/>
      <c r="EG844" s="12"/>
    </row>
    <row r="845" spans="5:138">
      <c r="E845" s="11"/>
      <c r="F845" s="10"/>
      <c r="H845" s="11"/>
      <c r="I845" s="11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EE845" s="12"/>
      <c r="EF845" s="12"/>
      <c r="EG845" s="12"/>
    </row>
    <row r="846" spans="5:138">
      <c r="E846" s="11"/>
      <c r="F846" s="10"/>
      <c r="H846" s="11"/>
      <c r="I846" s="11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EE846" s="12"/>
      <c r="EF846" s="12"/>
      <c r="EG846" s="12"/>
    </row>
    <row r="847" spans="5:138">
      <c r="E847" s="11"/>
      <c r="F847" s="10"/>
      <c r="H847" s="11"/>
      <c r="I847" s="11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EE847" s="12"/>
      <c r="EF847" s="12"/>
      <c r="EG847" s="12"/>
      <c r="EH847" s="12"/>
    </row>
    <row r="848" spans="5:138">
      <c r="E848" s="11"/>
      <c r="F848" s="10"/>
      <c r="H848" s="11"/>
      <c r="I848" s="11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EE848" s="12"/>
      <c r="EF848" s="12"/>
      <c r="EG848" s="12"/>
      <c r="EH848" s="12"/>
    </row>
    <row r="849" spans="5:138">
      <c r="E849" s="11"/>
      <c r="F849" s="10"/>
      <c r="H849" s="11"/>
      <c r="I849" s="11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EE849" s="12"/>
      <c r="EF849" s="12"/>
      <c r="EG849" s="12"/>
      <c r="EH849" s="12"/>
    </row>
    <row r="850" spans="5:138">
      <c r="E850" s="11"/>
      <c r="F850" s="10"/>
      <c r="G850" s="12"/>
      <c r="H850" s="11"/>
      <c r="I850" s="11"/>
      <c r="J850" s="12"/>
      <c r="K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ED850" s="12"/>
      <c r="EE850" s="12"/>
      <c r="EF850" s="12"/>
      <c r="EG850" s="12"/>
      <c r="EH850" s="12"/>
    </row>
    <row r="851" spans="5:138">
      <c r="E851" s="11"/>
      <c r="F851" s="10"/>
      <c r="H851" s="11"/>
      <c r="I851" s="11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EE851" s="12"/>
      <c r="EF851" s="12"/>
      <c r="EG851" s="12"/>
      <c r="EH851" s="12"/>
    </row>
    <row r="852" spans="5:138">
      <c r="E852" s="11"/>
      <c r="F852" s="10"/>
      <c r="H852" s="11"/>
      <c r="I852" s="11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EE852" s="12"/>
      <c r="EF852" s="12"/>
      <c r="EG852" s="12"/>
      <c r="EH852" s="12"/>
    </row>
    <row r="853" spans="5:138">
      <c r="E853" s="11"/>
      <c r="F853" s="10"/>
      <c r="H853" s="11"/>
      <c r="I853" s="11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EE853" s="12"/>
      <c r="EF853" s="12"/>
      <c r="EG853" s="12"/>
      <c r="EH853" s="12"/>
    </row>
    <row r="854" spans="5:138">
      <c r="E854" s="11"/>
      <c r="F854" s="10"/>
      <c r="H854" s="11"/>
      <c r="I854" s="11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EE854" s="12"/>
      <c r="EF854" s="12"/>
      <c r="EG854" s="12"/>
      <c r="EH854" s="12"/>
    </row>
    <row r="855" spans="5:138">
      <c r="E855" s="11"/>
      <c r="F855" s="10"/>
      <c r="H855" s="11"/>
      <c r="I855" s="11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EE855" s="12"/>
      <c r="EF855" s="12"/>
      <c r="EG855" s="12"/>
      <c r="EH855" s="12"/>
    </row>
    <row r="856" spans="5:138">
      <c r="E856" s="11"/>
      <c r="F856" s="10"/>
      <c r="H856" s="11"/>
      <c r="I856" s="11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EE856" s="12"/>
      <c r="EF856" s="12"/>
      <c r="EG856" s="12"/>
      <c r="EH856" s="12"/>
    </row>
    <row r="857" spans="5:138">
      <c r="E857" s="11"/>
      <c r="F857" s="10"/>
      <c r="H857" s="11"/>
      <c r="I857" s="11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EE857" s="12"/>
      <c r="EF857" s="12"/>
      <c r="EG857" s="12"/>
      <c r="EH857" s="12"/>
    </row>
    <row r="858" spans="5:138">
      <c r="E858" s="11"/>
      <c r="F858" s="10"/>
      <c r="H858" s="11"/>
      <c r="I858" s="11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EE858" s="12"/>
      <c r="EF858" s="12"/>
      <c r="EG858" s="12"/>
      <c r="EH858" s="12"/>
    </row>
    <row r="859" spans="5:138">
      <c r="E859" s="11"/>
      <c r="F859" s="10"/>
      <c r="H859" s="11"/>
      <c r="I859" s="11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EE859" s="12"/>
      <c r="EF859" s="12"/>
      <c r="EG859" s="12"/>
      <c r="EH859" s="12"/>
    </row>
    <row r="860" spans="5:138">
      <c r="E860" s="11"/>
      <c r="F860" s="10"/>
      <c r="H860" s="11"/>
      <c r="I860" s="11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EE860" s="12"/>
      <c r="EF860" s="12"/>
      <c r="EG860" s="12"/>
      <c r="EH860" s="12"/>
    </row>
    <row r="861" spans="5:138">
      <c r="E861" s="11"/>
      <c r="F861" s="10"/>
      <c r="H861" s="11"/>
      <c r="I861" s="11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EE861" s="12"/>
      <c r="EF861" s="12"/>
      <c r="EG861" s="12"/>
      <c r="EH861" s="12"/>
    </row>
    <row r="862" spans="5:138">
      <c r="E862" s="11"/>
      <c r="F862" s="10"/>
      <c r="H862" s="11"/>
      <c r="I862" s="11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EE862" s="12"/>
      <c r="EF862" s="12"/>
      <c r="EG862" s="12"/>
      <c r="EH862" s="12"/>
    </row>
    <row r="863" spans="5:138">
      <c r="E863" s="11"/>
      <c r="F863" s="10"/>
      <c r="H863" s="11"/>
      <c r="I863" s="11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EE863" s="12"/>
      <c r="EF863" s="12"/>
      <c r="EG863" s="12"/>
      <c r="EH863" s="12"/>
    </row>
    <row r="864" spans="5:138">
      <c r="E864" s="11"/>
      <c r="F864" s="10"/>
      <c r="H864" s="11"/>
      <c r="I864" s="11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EE864" s="12"/>
      <c r="EF864" s="12"/>
      <c r="EG864" s="12"/>
      <c r="EH864" s="12"/>
    </row>
    <row r="865" spans="5:138">
      <c r="E865" s="11"/>
      <c r="F865" s="10"/>
      <c r="H865" s="11"/>
      <c r="I865" s="11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EE865" s="12"/>
      <c r="EF865" s="12"/>
      <c r="EG865" s="12"/>
      <c r="EH865" s="12"/>
    </row>
    <row r="866" spans="5:138">
      <c r="E866" s="11"/>
      <c r="F866" s="10"/>
      <c r="H866" s="11"/>
      <c r="I866" s="11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EE866" s="12"/>
      <c r="EF866" s="12"/>
      <c r="EG866" s="12"/>
      <c r="EH866" s="12"/>
    </row>
    <row r="867" spans="5:138">
      <c r="E867" s="11"/>
      <c r="F867" s="10"/>
      <c r="H867" s="11"/>
      <c r="I867" s="11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EE867" s="12"/>
      <c r="EF867" s="12"/>
      <c r="EG867" s="12"/>
      <c r="EH867" s="12"/>
    </row>
    <row r="868" spans="5:138">
      <c r="E868" s="11"/>
      <c r="F868" s="10"/>
      <c r="H868" s="11"/>
      <c r="I868" s="11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EE868" s="12"/>
      <c r="EF868" s="12"/>
      <c r="EG868" s="12"/>
      <c r="EH868" s="12"/>
    </row>
    <row r="869" spans="5:138">
      <c r="E869" s="11"/>
      <c r="F869" s="10"/>
      <c r="H869" s="11"/>
      <c r="I869" s="11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EE869" s="12"/>
      <c r="EF869" s="12"/>
      <c r="EG869" s="12"/>
      <c r="EH869" s="12"/>
    </row>
    <row r="870" spans="5:138">
      <c r="E870" s="11"/>
      <c r="F870" s="10"/>
      <c r="H870" s="11"/>
      <c r="I870" s="11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EE870" s="12"/>
      <c r="EF870" s="12"/>
      <c r="EG870" s="12"/>
      <c r="EH870" s="12"/>
    </row>
    <row r="871" spans="5:138">
      <c r="E871" s="11"/>
      <c r="F871" s="10"/>
      <c r="H871" s="11"/>
      <c r="I871" s="11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EE871" s="12"/>
      <c r="EF871" s="12"/>
      <c r="EG871" s="12"/>
      <c r="EH871" s="12"/>
    </row>
    <row r="872" spans="5:138">
      <c r="E872" s="11"/>
      <c r="F872" s="10"/>
      <c r="H872" s="11"/>
      <c r="I872" s="11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EE872" s="12"/>
      <c r="EF872" s="12"/>
      <c r="EG872" s="12"/>
      <c r="EH872" s="12"/>
    </row>
    <row r="873" spans="5:138">
      <c r="E873" s="11"/>
      <c r="F873" s="10"/>
      <c r="H873" s="11"/>
      <c r="I873" s="11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EE873" s="12"/>
      <c r="EF873" s="12"/>
      <c r="EG873" s="12"/>
      <c r="EH873" s="12"/>
    </row>
    <row r="874" spans="5:138">
      <c r="E874" s="11"/>
      <c r="F874" s="10"/>
      <c r="H874" s="11"/>
      <c r="I874" s="11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EE874" s="12"/>
      <c r="EF874" s="12"/>
      <c r="EG874" s="12"/>
    </row>
    <row r="875" spans="5:138">
      <c r="E875" s="11"/>
      <c r="F875" s="10"/>
      <c r="H875" s="11"/>
      <c r="I875" s="11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EE875" s="12"/>
      <c r="EF875" s="12"/>
      <c r="EG875" s="12"/>
    </row>
    <row r="876" spans="5:138">
      <c r="E876" s="11"/>
      <c r="F876" s="10"/>
      <c r="H876" s="11"/>
      <c r="I876" s="11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EE876" s="12"/>
      <c r="EF876" s="12"/>
      <c r="EG876" s="12"/>
    </row>
    <row r="877" spans="5:138">
      <c r="E877" s="11"/>
      <c r="F877" s="10"/>
      <c r="H877" s="11"/>
      <c r="I877" s="11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EE877" s="12"/>
      <c r="EF877" s="12"/>
      <c r="EG877" s="12"/>
    </row>
    <row r="878" spans="5:138">
      <c r="E878" s="11"/>
      <c r="F878" s="10"/>
      <c r="H878" s="11"/>
      <c r="I878" s="11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EE878" s="12"/>
      <c r="EF878" s="12"/>
      <c r="EG878" s="12"/>
    </row>
    <row r="879" spans="5:138">
      <c r="E879" s="11"/>
      <c r="F879" s="10"/>
      <c r="H879" s="11"/>
      <c r="I879" s="11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EE879" s="12"/>
      <c r="EF879" s="12"/>
    </row>
    <row r="880" spans="5:138">
      <c r="E880" s="11"/>
      <c r="F880" s="10"/>
      <c r="H880" s="11"/>
      <c r="I880" s="11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EE880" s="12"/>
      <c r="EF880" s="12"/>
      <c r="EG880" s="12"/>
      <c r="EH880" s="12"/>
    </row>
    <row r="881" spans="5:138">
      <c r="E881" s="11"/>
      <c r="F881" s="10"/>
      <c r="H881" s="11"/>
      <c r="I881" s="11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EF881" s="12"/>
      <c r="EG881" s="12"/>
      <c r="EH881" s="12"/>
    </row>
    <row r="882" spans="5:138">
      <c r="E882" s="11"/>
      <c r="F882" s="10"/>
      <c r="I882" s="11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EE882" s="12"/>
      <c r="EF882" s="12"/>
      <c r="EG882" s="12"/>
      <c r="EH882" s="12"/>
    </row>
    <row r="883" spans="5:138">
      <c r="E883" s="11"/>
      <c r="F883" s="10"/>
      <c r="I883" s="11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EE883" s="12"/>
      <c r="EF883" s="12"/>
      <c r="EG883" s="12"/>
      <c r="EH883" s="12"/>
    </row>
    <row r="884" spans="5:138">
      <c r="E884" s="11"/>
      <c r="F884" s="10"/>
      <c r="I884" s="11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EE884" s="12"/>
      <c r="EF884" s="12"/>
      <c r="EG884" s="12"/>
    </row>
    <row r="885" spans="5:138">
      <c r="E885" s="11"/>
      <c r="F885" s="10"/>
      <c r="I885" s="11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EE885" s="12"/>
      <c r="EF885" s="12"/>
      <c r="EG885" s="12"/>
    </row>
    <row r="886" spans="5:138">
      <c r="E886" s="11"/>
      <c r="F886" s="10"/>
      <c r="I886" s="11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EE886" s="12"/>
      <c r="EF886" s="12"/>
      <c r="EG886" s="12"/>
    </row>
    <row r="887" spans="5:138">
      <c r="E887" s="11"/>
      <c r="F887" s="10"/>
      <c r="H887" s="11"/>
      <c r="I887" s="11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EE887" s="12"/>
      <c r="EF887" s="12"/>
      <c r="EG887" s="12"/>
    </row>
    <row r="888" spans="5:138">
      <c r="E888" s="11"/>
      <c r="F888" s="10"/>
      <c r="H888" s="11"/>
      <c r="I888" s="11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EE888" s="12"/>
      <c r="EF888" s="12"/>
      <c r="EG888" s="12"/>
    </row>
    <row r="889" spans="5:138">
      <c r="E889" s="11"/>
      <c r="F889" s="10"/>
      <c r="H889" s="11"/>
      <c r="I889" s="11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EE889" s="12"/>
      <c r="EF889" s="12"/>
      <c r="EG889" s="12"/>
    </row>
    <row r="890" spans="5:138">
      <c r="E890" s="11"/>
      <c r="F890" s="10"/>
      <c r="H890" s="11"/>
      <c r="I890" s="11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EE890" s="12"/>
      <c r="EF890" s="12"/>
      <c r="EG890" s="12"/>
    </row>
    <row r="891" spans="5:138">
      <c r="E891" s="11"/>
      <c r="F891" s="10"/>
      <c r="H891" s="11"/>
      <c r="I891" s="11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EE891" s="12"/>
      <c r="EF891" s="12"/>
      <c r="EG891" s="12"/>
    </row>
    <row r="892" spans="5:138">
      <c r="E892" s="11"/>
      <c r="F892" s="10"/>
      <c r="H892" s="11"/>
      <c r="I892" s="11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EE892" s="12"/>
      <c r="EF892" s="12"/>
      <c r="EG892" s="12"/>
    </row>
    <row r="893" spans="5:138">
      <c r="E893" s="11"/>
      <c r="F893" s="10"/>
      <c r="H893" s="11"/>
      <c r="I893" s="11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EE893" s="12"/>
      <c r="EF893" s="12"/>
      <c r="EG893" s="12"/>
    </row>
    <row r="894" spans="5:138">
      <c r="E894" s="11"/>
      <c r="F894" s="10"/>
      <c r="H894" s="11"/>
      <c r="I894" s="11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EE894" s="12"/>
      <c r="EF894" s="12"/>
      <c r="EG894" s="12"/>
    </row>
    <row r="895" spans="5:138">
      <c r="E895" s="11"/>
      <c r="F895" s="10"/>
      <c r="H895" s="11"/>
      <c r="I895" s="11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EE895" s="12"/>
      <c r="EF895" s="12"/>
      <c r="EG895" s="12"/>
    </row>
    <row r="896" spans="5:138">
      <c r="E896" s="11"/>
      <c r="F896" s="10"/>
      <c r="H896" s="11"/>
      <c r="I896" s="11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EE896" s="12"/>
      <c r="EF896" s="12"/>
      <c r="EG896" s="12"/>
    </row>
    <row r="897" spans="5:138">
      <c r="E897" s="11"/>
      <c r="F897" s="10"/>
      <c r="H897" s="11"/>
      <c r="I897" s="11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EE897" s="12"/>
      <c r="EF897" s="12"/>
      <c r="EG897" s="12"/>
    </row>
    <row r="898" spans="5:138">
      <c r="E898" s="11"/>
      <c r="F898" s="10"/>
      <c r="H898" s="11"/>
      <c r="I898" s="11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EE898" s="12"/>
      <c r="EF898" s="12"/>
      <c r="EG898" s="12"/>
    </row>
    <row r="899" spans="5:138">
      <c r="E899" s="11"/>
      <c r="F899" s="10"/>
      <c r="H899" s="11"/>
      <c r="I899" s="11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EE899" s="12"/>
      <c r="EF899" s="12"/>
      <c r="EG899" s="12"/>
    </row>
    <row r="900" spans="5:138">
      <c r="E900" s="11"/>
      <c r="F900" s="10"/>
      <c r="H900" s="11"/>
      <c r="I900" s="11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EE900" s="12"/>
      <c r="EF900" s="12"/>
      <c r="EG900" s="12"/>
    </row>
    <row r="901" spans="5:138">
      <c r="E901" s="11"/>
      <c r="F901" s="10"/>
      <c r="H901" s="11"/>
      <c r="I901" s="11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EE901" s="12"/>
      <c r="EF901" s="12"/>
      <c r="EG901" s="12"/>
    </row>
    <row r="902" spans="5:138">
      <c r="E902" s="11"/>
      <c r="F902" s="10"/>
      <c r="H902" s="11"/>
      <c r="I902" s="11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EE902" s="12"/>
      <c r="EF902" s="12"/>
      <c r="EG902" s="12"/>
    </row>
    <row r="903" spans="5:138">
      <c r="E903" s="11"/>
      <c r="F903" s="10"/>
      <c r="H903" s="11"/>
      <c r="I903" s="11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EE903" s="12"/>
      <c r="EF903" s="12"/>
      <c r="EG903" s="12"/>
    </row>
    <row r="904" spans="5:138">
      <c r="E904" s="11"/>
      <c r="F904" s="10"/>
      <c r="H904" s="11"/>
      <c r="I904" s="11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EE904" s="12"/>
      <c r="EF904" s="12"/>
      <c r="EG904" s="12"/>
    </row>
    <row r="905" spans="5:138">
      <c r="E905" s="11"/>
      <c r="F905" s="10"/>
      <c r="H905" s="11"/>
      <c r="I905" s="11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EE905" s="12"/>
      <c r="EF905" s="12"/>
      <c r="EG905" s="12"/>
    </row>
    <row r="906" spans="5:138">
      <c r="E906" s="11"/>
      <c r="F906" s="10"/>
      <c r="H906" s="11"/>
      <c r="I906" s="11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EE906" s="12"/>
      <c r="EF906" s="12"/>
      <c r="EG906" s="12"/>
    </row>
    <row r="907" spans="5:138">
      <c r="E907" s="11"/>
      <c r="F907" s="10"/>
      <c r="H907" s="11"/>
      <c r="I907" s="11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EE907" s="12"/>
      <c r="EF907" s="12"/>
      <c r="EG907" s="12"/>
      <c r="EH907" s="12"/>
    </row>
    <row r="908" spans="5:138">
      <c r="E908" s="11"/>
      <c r="F908" s="10"/>
      <c r="H908" s="11"/>
      <c r="I908" s="11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EE908" s="12"/>
      <c r="EF908" s="12"/>
      <c r="EG908" s="13"/>
      <c r="EH908" s="13"/>
    </row>
    <row r="909" spans="5:138">
      <c r="E909" s="11"/>
      <c r="F909" s="10"/>
      <c r="H909" s="11"/>
      <c r="I909" s="11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EE909" s="12"/>
      <c r="EF909" s="12"/>
    </row>
    <row r="910" spans="5:138">
      <c r="E910" s="11"/>
      <c r="F910" s="10"/>
      <c r="G910" s="12"/>
      <c r="H910" s="11"/>
      <c r="I910" s="11"/>
      <c r="J910" s="12"/>
      <c r="K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ED910" s="12"/>
      <c r="EE910" s="12"/>
      <c r="EF910" s="12"/>
    </row>
    <row r="911" spans="5:138">
      <c r="G911" s="13"/>
      <c r="J911" s="13"/>
      <c r="K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ED911" s="13"/>
      <c r="EE911" s="13"/>
      <c r="EF911" s="13"/>
    </row>
    <row r="912" spans="5:138"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</row>
    <row r="913" spans="62:80"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</row>
    <row r="914" spans="62:80"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</row>
    <row r="915" spans="62:80"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</row>
    <row r="916" spans="62:80"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</row>
    <row r="917" spans="62:80"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</row>
    <row r="918" spans="62:80"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</row>
    <row r="919" spans="62:80"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</row>
    <row r="920" spans="62:80"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</row>
    <row r="921" spans="62:80"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</row>
    <row r="922" spans="62:80"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</row>
    <row r="923" spans="62:80"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</row>
    <row r="924" spans="62:80"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</row>
    <row r="925" spans="62:80"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</row>
    <row r="926" spans="62:80"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</row>
    <row r="927" spans="62:80"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</row>
    <row r="928" spans="62:80"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</row>
    <row r="929" spans="62:80"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</row>
    <row r="930" spans="62:80"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</row>
    <row r="931" spans="62:80"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</row>
    <row r="932" spans="62:80"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</row>
    <row r="933" spans="62:80"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</row>
    <row r="934" spans="62:80"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</row>
    <row r="935" spans="62:80"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</row>
    <row r="936" spans="62:80"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</row>
    <row r="937" spans="62:80"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</row>
    <row r="938" spans="62:80"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</row>
    <row r="939" spans="62:80"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</row>
    <row r="940" spans="62:80"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</row>
    <row r="941" spans="62:80"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</row>
    <row r="942" spans="62:80"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</row>
    <row r="943" spans="62:80"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</row>
    <row r="944" spans="62:80"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</row>
    <row r="945" spans="62:80"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</row>
    <row r="946" spans="62:80"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</row>
    <row r="947" spans="62:80"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</row>
    <row r="948" spans="62:80"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</row>
    <row r="949" spans="62:80"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</row>
    <row r="950" spans="62:80"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</row>
    <row r="951" spans="62:80"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</row>
    <row r="952" spans="62:80"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</row>
    <row r="953" spans="62:80"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</row>
    <row r="954" spans="62:80"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</row>
    <row r="955" spans="62:80"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</row>
    <row r="956" spans="62:80"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</row>
    <row r="957" spans="62:80"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</row>
    <row r="958" spans="62:80"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</row>
    <row r="959" spans="62:80"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</row>
    <row r="960" spans="62:80"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</row>
    <row r="961" spans="62:80"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</row>
    <row r="962" spans="62:80"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</row>
    <row r="963" spans="62:80"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</row>
    <row r="964" spans="62:80"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</row>
    <row r="965" spans="62:80"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</row>
    <row r="966" spans="62:80"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</row>
    <row r="967" spans="62:80"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</row>
    <row r="968" spans="62:80"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</row>
    <row r="969" spans="62:80"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</row>
    <row r="970" spans="62:80"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</row>
    <row r="971" spans="62:80"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</row>
    <row r="972" spans="62:80"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</row>
    <row r="973" spans="62:80"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</row>
    <row r="974" spans="62:80"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</row>
    <row r="975" spans="62:80"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</row>
    <row r="976" spans="62:80"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</row>
    <row r="977" spans="62:80"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</row>
    <row r="978" spans="62:80"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</row>
    <row r="979" spans="62:80"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</row>
    <row r="980" spans="62:80"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</row>
    <row r="981" spans="62:80"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</row>
    <row r="982" spans="62:80"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</row>
    <row r="983" spans="62:80"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</row>
    <row r="984" spans="62:80"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</row>
    <row r="985" spans="62:80"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</row>
    <row r="986" spans="62:80"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</row>
    <row r="987" spans="62:80"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</row>
    <row r="988" spans="62:80"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</row>
    <row r="989" spans="62:80"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</row>
    <row r="990" spans="62:80"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</row>
    <row r="991" spans="62:80"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</row>
    <row r="992" spans="62:80"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</row>
    <row r="993" spans="62:80"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</row>
    <row r="994" spans="62:80"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</row>
    <row r="995" spans="62:80"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</row>
    <row r="996" spans="62:80"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</row>
    <row r="997" spans="62:80"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</row>
    <row r="998" spans="62:80"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</row>
    <row r="999" spans="62:80"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</row>
    <row r="1000" spans="62:80"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</row>
    <row r="1001" spans="62:80"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</row>
    <row r="1002" spans="62:80"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</row>
    <row r="1003" spans="62:80"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</row>
    <row r="1004" spans="62:80"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</row>
    <row r="1005" spans="62:80"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</row>
    <row r="1006" spans="62:80"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</row>
    <row r="1007" spans="62:80"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</row>
    <row r="1008" spans="62:80"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</row>
    <row r="1009" spans="62:80"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</row>
    <row r="1010" spans="62:80"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</row>
    <row r="1011" spans="62:80"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</row>
    <row r="1012" spans="62:80"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</row>
    <row r="1013" spans="62:80"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</row>
    <row r="1014" spans="62:80"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</row>
    <row r="1015" spans="62:80"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</row>
    <row r="1016" spans="62:80"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</row>
    <row r="1017" spans="62:80"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</row>
    <row r="1018" spans="62:80"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</row>
    <row r="1019" spans="62:80"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</row>
    <row r="1020" spans="62:80"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</row>
    <row r="1021" spans="62:80"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</row>
    <row r="1022" spans="62:80"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</row>
    <row r="1023" spans="62:80"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</row>
    <row r="1024" spans="62:80"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</row>
    <row r="1025" spans="62:80"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</row>
    <row r="1026" spans="62:80"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</row>
    <row r="1027" spans="62:80"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</row>
    <row r="1028" spans="62:80"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</row>
    <row r="1029" spans="62:80"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</row>
    <row r="1030" spans="62:80"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</row>
    <row r="1031" spans="62:80"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</row>
    <row r="1032" spans="62:80"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</row>
    <row r="1033" spans="62:80"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</row>
    <row r="1034" spans="62:80"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</row>
    <row r="1035" spans="62:80"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</row>
    <row r="1036" spans="62:80"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</row>
    <row r="1037" spans="62:80"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</row>
    <row r="1038" spans="62:80"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</row>
    <row r="1039" spans="62:80"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</row>
    <row r="1040" spans="62:80"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</row>
    <row r="1041" spans="62:80"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</row>
    <row r="1042" spans="62:80"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</row>
    <row r="1043" spans="62:80"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</row>
    <row r="1044" spans="62:80"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</row>
    <row r="1045" spans="62:80"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</row>
    <row r="1046" spans="62:80"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</row>
    <row r="1047" spans="62:80"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</row>
    <row r="1048" spans="62:80"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</row>
    <row r="1049" spans="62:80"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</row>
    <row r="1050" spans="62:80"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</row>
    <row r="1051" spans="62:80"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</row>
    <row r="1052" spans="62:80"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</row>
    <row r="1053" spans="62:80"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</row>
    <row r="1054" spans="62:80"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</row>
    <row r="1055" spans="62:80"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</row>
    <row r="1056" spans="62:80"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</row>
    <row r="1057" spans="62:80"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</row>
    <row r="1058" spans="62:80"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</row>
    <row r="1059" spans="62:80"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</row>
    <row r="1060" spans="62:80"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</row>
    <row r="1061" spans="62:80"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</row>
    <row r="1062" spans="62:80"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</row>
    <row r="1063" spans="62:80"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</row>
    <row r="1064" spans="62:80"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</row>
    <row r="1065" spans="62:80"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</row>
    <row r="1066" spans="62:80"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</row>
    <row r="1067" spans="62:80"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</row>
    <row r="1068" spans="62:80"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</row>
    <row r="1069" spans="62:80"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</row>
    <row r="1070" spans="62:80"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</row>
    <row r="1071" spans="62:80"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</row>
    <row r="1072" spans="62:80"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</row>
    <row r="1073" spans="62:80"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</row>
    <row r="1074" spans="62:80"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</row>
    <row r="1075" spans="62:80"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</row>
    <row r="1076" spans="62:80"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</row>
    <row r="1077" spans="62:80"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</row>
    <row r="1078" spans="62:80"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</row>
    <row r="1079" spans="62:80"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</row>
    <row r="1080" spans="62:80"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</row>
    <row r="1081" spans="62:80"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</row>
    <row r="1082" spans="62:80"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</row>
    <row r="1083" spans="62:80"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</row>
    <row r="1084" spans="62:80"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</row>
    <row r="1085" spans="62:80"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</row>
    <row r="1086" spans="62:80"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</row>
    <row r="1087" spans="62:80"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</row>
    <row r="1088" spans="62:80"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</row>
    <row r="1089" spans="62:80"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</row>
    <row r="1090" spans="62:80"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</row>
    <row r="1091" spans="62:80"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</row>
    <row r="1092" spans="62:80"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</row>
    <row r="1093" spans="62:80"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</row>
    <row r="1094" spans="62:80"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</row>
    <row r="1095" spans="62:80"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</row>
    <row r="1096" spans="62:80"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</row>
    <row r="1097" spans="62:80"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</row>
    <row r="1098" spans="62:80"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</row>
    <row r="1099" spans="62:80"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</row>
    <row r="1100" spans="62:80"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</row>
    <row r="1101" spans="62:80"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</row>
    <row r="1102" spans="62:80"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</row>
    <row r="1103" spans="62:80"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</row>
    <row r="1104" spans="62:80"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</row>
    <row r="1105" spans="62:80"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</row>
    <row r="1106" spans="62:80"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</row>
    <row r="1107" spans="62:80"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</row>
    <row r="1108" spans="62:80"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</row>
    <row r="1109" spans="62:80"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</row>
    <row r="1110" spans="62:80"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</row>
    <row r="1111" spans="62:80"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</row>
    <row r="1112" spans="62:80"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</row>
    <row r="1113" spans="62:80"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</row>
    <row r="1114" spans="62:80"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</row>
    <row r="1115" spans="62:80"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</row>
    <row r="1116" spans="62:80"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</row>
    <row r="1117" spans="62:80"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</row>
    <row r="1118" spans="62:80"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</row>
    <row r="1119" spans="62:80"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</row>
    <row r="1120" spans="62:80"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</row>
    <row r="1121" spans="62:80"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</row>
    <row r="1122" spans="62:80"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</row>
    <row r="1123" spans="62:80"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</row>
    <row r="1124" spans="62:80"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</row>
    <row r="1125" spans="62:80"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</row>
    <row r="1126" spans="62:80"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</row>
    <row r="1127" spans="62:80"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</row>
    <row r="1128" spans="62:80"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</row>
    <row r="1129" spans="62:80"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</row>
    <row r="1130" spans="62:80"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</row>
    <row r="1131" spans="62:80"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</row>
    <row r="1132" spans="62:80"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</row>
    <row r="1133" spans="62:80"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</row>
    <row r="1134" spans="62:80"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</row>
    <row r="1135" spans="62:80"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</row>
    <row r="1136" spans="62:80"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</row>
    <row r="1137" spans="62:80"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</row>
    <row r="1138" spans="62:80"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</row>
    <row r="1139" spans="62:80"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</row>
    <row r="1140" spans="62:80"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</row>
    <row r="1141" spans="62:80"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</row>
    <row r="1142" spans="62:80"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</row>
    <row r="1143" spans="62:80"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</row>
    <row r="1144" spans="62:80"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</row>
    <row r="1145" spans="62:80"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</row>
    <row r="1146" spans="62:80"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</row>
    <row r="1147" spans="62:80"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</row>
    <row r="1148" spans="62:80"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</row>
    <row r="1149" spans="62:80"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</row>
    <row r="1150" spans="62:80"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</row>
    <row r="1151" spans="62:80"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</row>
    <row r="1152" spans="62:80"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</row>
    <row r="1153" spans="62:80"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</row>
    <row r="1154" spans="62:80"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</row>
    <row r="1155" spans="62:80"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</row>
    <row r="1156" spans="62:80"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</row>
    <row r="1157" spans="62:80"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</row>
    <row r="1158" spans="62:80"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</row>
    <row r="1159" spans="62:80"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</row>
    <row r="1160" spans="62:80"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</row>
    <row r="1161" spans="62:80"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</row>
    <row r="1162" spans="62:80"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</row>
    <row r="1163" spans="62:80"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</row>
    <row r="1164" spans="62:80"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</row>
    <row r="1165" spans="62:80"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</row>
    <row r="1166" spans="62:80"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</row>
    <row r="1167" spans="62:80"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</row>
    <row r="1168" spans="62:80"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</row>
    <row r="1169" spans="62:80"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</row>
    <row r="1170" spans="62:80"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</row>
    <row r="1171" spans="62:80"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</row>
    <row r="1172" spans="62:80"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</row>
    <row r="1173" spans="62:80"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</row>
    <row r="1174" spans="62:80"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</row>
    <row r="1175" spans="62:80"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</row>
    <row r="1176" spans="62:80"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</row>
    <row r="1177" spans="62:80"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</row>
    <row r="1178" spans="62:80"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</row>
    <row r="1179" spans="62:80"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</row>
    <row r="1180" spans="62:80"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</row>
    <row r="1181" spans="62:80"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</row>
    <row r="1182" spans="62:80"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</row>
    <row r="1183" spans="62:80"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</row>
    <row r="1184" spans="62:80"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</row>
    <row r="1185" spans="62:80"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</row>
    <row r="1186" spans="62:80"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</row>
    <row r="1187" spans="62:80"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</row>
    <row r="1188" spans="62:80"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</row>
    <row r="1189" spans="62:80"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</row>
    <row r="1190" spans="62:80"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</row>
    <row r="1191" spans="62:80"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</row>
    <row r="1192" spans="62:80"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</row>
    <row r="1193" spans="62:80"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</row>
    <row r="1194" spans="62:80"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</row>
    <row r="1195" spans="62:80"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</row>
    <row r="1196" spans="62:80"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</row>
    <row r="1197" spans="62:80"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</row>
    <row r="1198" spans="62:80"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</row>
    <row r="1199" spans="62:80"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</row>
    <row r="1200" spans="62:80"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</row>
    <row r="1201" spans="62:80"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</row>
    <row r="1202" spans="62:80"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</row>
    <row r="1203" spans="62:80"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</row>
  </sheetData>
  <autoFilter ref="A6:EH13"/>
  <mergeCells count="143">
    <mergeCell ref="CR4:CR5"/>
    <mergeCell ref="BY2:BZ4"/>
    <mergeCell ref="CI2:CI5"/>
    <mergeCell ref="CA2:CA5"/>
    <mergeCell ref="CB2:CB5"/>
    <mergeCell ref="ED2:ED5"/>
    <mergeCell ref="EE2:EE5"/>
    <mergeCell ref="EF2:EF5"/>
    <mergeCell ref="EG2:EG5"/>
    <mergeCell ref="DI4:DO4"/>
    <mergeCell ref="DR2:EA2"/>
    <mergeCell ref="DR3:DR5"/>
    <mergeCell ref="DS3:DS5"/>
    <mergeCell ref="DT3:DT5"/>
    <mergeCell ref="DU3:DU5"/>
    <mergeCell ref="DV3:DV5"/>
    <mergeCell ref="DW3:DW5"/>
    <mergeCell ref="DX3:DX5"/>
    <mergeCell ref="DY3:DY5"/>
    <mergeCell ref="DZ3:DZ5"/>
    <mergeCell ref="EA3:EA5"/>
    <mergeCell ref="CJ2:CO2"/>
    <mergeCell ref="CJ3:CL4"/>
    <mergeCell ref="CM3:CO4"/>
    <mergeCell ref="EH2:EH5"/>
    <mergeCell ref="EB2:EB5"/>
    <mergeCell ref="EC2:EC5"/>
    <mergeCell ref="CC2:CD4"/>
    <mergeCell ref="CE2:CF4"/>
    <mergeCell ref="CG2:CH4"/>
    <mergeCell ref="CP2:CS3"/>
    <mergeCell ref="CT2:CW3"/>
    <mergeCell ref="CX2:CX5"/>
    <mergeCell ref="CY2:DQ2"/>
    <mergeCell ref="CY3:CY5"/>
    <mergeCell ref="CZ3:DA3"/>
    <mergeCell ref="DB3:DO3"/>
    <mergeCell ref="DP3:DQ4"/>
    <mergeCell ref="CP4:CP5"/>
    <mergeCell ref="CQ4:CQ5"/>
    <mergeCell ref="CS4:CS5"/>
    <mergeCell ref="CT4:CT5"/>
    <mergeCell ref="CU4:CU5"/>
    <mergeCell ref="CV4:CV5"/>
    <mergeCell ref="CW4:CW5"/>
    <mergeCell ref="CZ4:CZ5"/>
    <mergeCell ref="DA4:DA5"/>
    <mergeCell ref="DB4:DH4"/>
    <mergeCell ref="AZ2:AZ5"/>
    <mergeCell ref="BA2:BA5"/>
    <mergeCell ref="BB2:BB5"/>
    <mergeCell ref="BS2:BT3"/>
    <mergeCell ref="BS4:BS5"/>
    <mergeCell ref="BT4:BT5"/>
    <mergeCell ref="BV2:BV5"/>
    <mergeCell ref="BW2:BW5"/>
    <mergeCell ref="BJ2:BL2"/>
    <mergeCell ref="BM2:BO2"/>
    <mergeCell ref="BJ3:BJ5"/>
    <mergeCell ref="BK3:BK5"/>
    <mergeCell ref="BL3:BL5"/>
    <mergeCell ref="BM3:BM5"/>
    <mergeCell ref="BN3:BN5"/>
    <mergeCell ref="BO3:BO5"/>
    <mergeCell ref="BP2:BR2"/>
    <mergeCell ref="BP3:BP5"/>
    <mergeCell ref="BQ3:BQ5"/>
    <mergeCell ref="BR3:BR5"/>
    <mergeCell ref="AT2:AT5"/>
    <mergeCell ref="AJ2:AJ5"/>
    <mergeCell ref="AK2:AK5"/>
    <mergeCell ref="AL2:AL5"/>
    <mergeCell ref="AM2:AM5"/>
    <mergeCell ref="AN2:AN5"/>
    <mergeCell ref="AO2:AO5"/>
    <mergeCell ref="AP2:AP5"/>
    <mergeCell ref="AQ2:AQ5"/>
    <mergeCell ref="AR2:AR5"/>
    <mergeCell ref="AS2:AS5"/>
    <mergeCell ref="T4:T5"/>
    <mergeCell ref="U4:V4"/>
    <mergeCell ref="W4:W5"/>
    <mergeCell ref="X4:Y4"/>
    <mergeCell ref="R2:AB2"/>
    <mergeCell ref="Z3:AB3"/>
    <mergeCell ref="Z4:Z5"/>
    <mergeCell ref="AA4:AB4"/>
    <mergeCell ref="AI2:AI5"/>
    <mergeCell ref="AC3:AC5"/>
    <mergeCell ref="AD3:AF3"/>
    <mergeCell ref="AG3:AG5"/>
    <mergeCell ref="AD4:AD5"/>
    <mergeCell ref="AE4:AF4"/>
    <mergeCell ref="AH3:AH5"/>
    <mergeCell ref="AC2:AH2"/>
    <mergeCell ref="EI2:EN2"/>
    <mergeCell ref="EI3:EI5"/>
    <mergeCell ref="EJ3:EJ5"/>
    <mergeCell ref="EK3:EK5"/>
    <mergeCell ref="EL3:EL5"/>
    <mergeCell ref="EM3:EM5"/>
    <mergeCell ref="EN3:EN5"/>
    <mergeCell ref="AU2:AW2"/>
    <mergeCell ref="BU2:BU5"/>
    <mergeCell ref="BX2:BX5"/>
    <mergeCell ref="AU3:AU5"/>
    <mergeCell ref="AV3:AW3"/>
    <mergeCell ref="AV4:AV5"/>
    <mergeCell ref="AW4:AW5"/>
    <mergeCell ref="BC2:BC5"/>
    <mergeCell ref="BD2:BD5"/>
    <mergeCell ref="BE2:BE5"/>
    <mergeCell ref="BF2:BF5"/>
    <mergeCell ref="BG2:BI3"/>
    <mergeCell ref="BG4:BG5"/>
    <mergeCell ref="BH4:BH5"/>
    <mergeCell ref="BI4:BI5"/>
    <mergeCell ref="AX2:AX5"/>
    <mergeCell ref="AY2:AY5"/>
    <mergeCell ref="CP1:DQ1"/>
    <mergeCell ref="A2:A5"/>
    <mergeCell ref="D2:D5"/>
    <mergeCell ref="E2:E5"/>
    <mergeCell ref="F2:F5"/>
    <mergeCell ref="G2:G5"/>
    <mergeCell ref="B2:B5"/>
    <mergeCell ref="C2:C5"/>
    <mergeCell ref="N2:Q2"/>
    <mergeCell ref="L3:L5"/>
    <mergeCell ref="M3:M5"/>
    <mergeCell ref="N3:N5"/>
    <mergeCell ref="O3:O5"/>
    <mergeCell ref="P3:P5"/>
    <mergeCell ref="Q3:Q5"/>
    <mergeCell ref="H2:H5"/>
    <mergeCell ref="I2:I5"/>
    <mergeCell ref="J2:J5"/>
    <mergeCell ref="K2:K5"/>
    <mergeCell ref="L2:M2"/>
    <mergeCell ref="R3:S3"/>
    <mergeCell ref="T3:V3"/>
    <mergeCell ref="W3:Y3"/>
    <mergeCell ref="R4:S4"/>
  </mergeCells>
  <phoneticPr fontId="0" type="noConversion"/>
  <pageMargins left="0.15748031496062992" right="0" top="0.51181102362204722" bottom="0.19685039370078741" header="0" footer="0"/>
  <pageSetup paperSize="9" scale="75" fitToWidth="0" fitToHeight="0" orientation="landscape" horizontalDpi="120" verticalDpi="144" r:id="rId1"/>
  <headerFooter alignWithMargins="0"/>
  <ignoredErrors>
    <ignoredError sqref="AI7:AI11 AG11 AE7:AG1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снеж.</vt:lpstr>
      <vt:lpstr>снеж.!Заголовки_для_печати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JT210-2</cp:lastModifiedBy>
  <cp:lastPrinted>2014-05-30T07:21:37Z</cp:lastPrinted>
  <dcterms:created xsi:type="dcterms:W3CDTF">1996-10-08T23:32:33Z</dcterms:created>
  <dcterms:modified xsi:type="dcterms:W3CDTF">2021-04-07T02:08:33Z</dcterms:modified>
</cp:coreProperties>
</file>