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50" windowHeight="11640" tabRatio="844" firstSheet="4" activeTab="11"/>
  </bookViews>
  <sheets>
    <sheet name="Декабрь общ" sheetId="1" r:id="rId1"/>
    <sheet name="Ноябрь общ." sheetId="2" r:id="rId2"/>
    <sheet name="Октябрь общ" sheetId="3" r:id="rId3"/>
    <sheet name="Сентябрь общ" sheetId="4" r:id="rId4"/>
    <sheet name="август общеж " sheetId="5" r:id="rId5"/>
    <sheet name="июль общеж " sheetId="6" r:id="rId6"/>
    <sheet name="июнь общеж " sheetId="7" r:id="rId7"/>
    <sheet name="май общеж" sheetId="8" r:id="rId8"/>
    <sheet name="апрель общеж  " sheetId="9" r:id="rId9"/>
    <sheet name="март общеж " sheetId="10" r:id="rId10"/>
    <sheet name="февраль общеж " sheetId="11" r:id="rId11"/>
    <sheet name="январь общеж" sheetId="12" r:id="rId12"/>
  </sheets>
  <definedNames>
    <definedName name="_xlnm.Print_Area" localSheetId="4">'август общеж '!#REF!</definedName>
    <definedName name="_xlnm.Print_Area" localSheetId="8">'апрель общеж  '!#REF!</definedName>
    <definedName name="_xlnm.Print_Area" localSheetId="0">'Декабрь общ'!#REF!</definedName>
    <definedName name="_xlnm.Print_Area" localSheetId="5">'июль общеж '!#REF!</definedName>
    <definedName name="_xlnm.Print_Area" localSheetId="6">'июнь общеж '!#REF!</definedName>
    <definedName name="_xlnm.Print_Area" localSheetId="7">'май общеж'!#REF!</definedName>
    <definedName name="_xlnm.Print_Area" localSheetId="9">'март общеж '!#REF!</definedName>
    <definedName name="_xlnm.Print_Area" localSheetId="1">'Ноябрь общ.'!#REF!</definedName>
    <definedName name="_xlnm.Print_Area" localSheetId="2">'Октябрь общ'!#REF!</definedName>
    <definedName name="_xlnm.Print_Area" localSheetId="3">'Сентябрь общ'!#REF!</definedName>
    <definedName name="_xlnm.Print_Area" localSheetId="10">'февраль общеж '!$A$1:$G$119</definedName>
    <definedName name="_xlnm.Print_Area" localSheetId="11">'январь общеж'!$A$1:$G$133</definedName>
  </definedNames>
  <calcPr fullCalcOnLoad="1"/>
</workbook>
</file>

<file path=xl/sharedStrings.xml><?xml version="1.0" encoding="utf-8"?>
<sst xmlns="http://schemas.openxmlformats.org/spreadsheetml/2006/main" count="2717" uniqueCount="667">
  <si>
    <t>смена дверных петель (зап/вых; 9эт.пр/дым; 3эт.плотницкая)</t>
  </si>
  <si>
    <t>смена пружины дверной(ц/вх; зап/вых)</t>
  </si>
  <si>
    <t>уст.дв.полотен б/у (2,3,4,5,9эт.-зап.вых.пр/дым.6эт.м/кам)</t>
  </si>
  <si>
    <t>смена наличников (6эт.м/кам)</t>
  </si>
  <si>
    <t>смена навесного замка (6эт.м/кам)</t>
  </si>
  <si>
    <t>смена дверных петель(6эт.м/кам)</t>
  </si>
  <si>
    <t>смена навесного замка (4эт.-холлы,к.122)</t>
  </si>
  <si>
    <t>уст.дв.полотен б/у (4эт.цен.л/к,6эт.зап.л/к)</t>
  </si>
  <si>
    <t>смена накладного замка (к.522)</t>
  </si>
  <si>
    <t>смена навесного замка (7эт.балкон)</t>
  </si>
  <si>
    <t>замена врезного замка (к.110,912,1эт.туалет,)</t>
  </si>
  <si>
    <t>смена  ручек дверных(5эт.спорт.ком.)</t>
  </si>
  <si>
    <t>ремонт дверей(к.914)</t>
  </si>
  <si>
    <t>смена наличников (к.914)</t>
  </si>
  <si>
    <t>смена дверных петель (к.914)</t>
  </si>
  <si>
    <t>ремонт дверей (зап.вход,выход-тамб.дверь)</t>
  </si>
  <si>
    <t>ремонт полов(1эт.)</t>
  </si>
  <si>
    <t>смена дверных петель (пожарный ящик)</t>
  </si>
  <si>
    <t>замена врезного замка (5эт.-кухня)</t>
  </si>
  <si>
    <t>смена врезного замка (вахта,бытовка)</t>
  </si>
  <si>
    <t>смена дверных петель (м/кам.уличная,зап.вых)</t>
  </si>
  <si>
    <t>смена шпингалетов(зап.вых)</t>
  </si>
  <si>
    <t>ремонт оконных переплётов (1эт.м/кр)</t>
  </si>
  <si>
    <t>настилка ДВП,прим. (ком.116,107-ДВП б/у)</t>
  </si>
  <si>
    <t>смена досок в полах (ком.116,107-доска б/у)</t>
  </si>
  <si>
    <t>ремонт дверей (9эт.-м/крыло,3эт.м/кам)</t>
  </si>
  <si>
    <t>ремонт оконных переплётов (1эт.вахта)</t>
  </si>
  <si>
    <t>смена  ручек дверных(ц/вх,зап/вых)</t>
  </si>
  <si>
    <t>смена наличников (комн.839,зап/вых)</t>
  </si>
  <si>
    <t>нашивка брусков на дв.коробки (8эт. лифт)</t>
  </si>
  <si>
    <t>смена дверных петель (зап.вых,зап/вход)</t>
  </si>
  <si>
    <t>смена пружины дверной (центр.вх.-тамб.дверь,зап.выход)</t>
  </si>
  <si>
    <t>смена врезного замка (5эт.-м/камера,туалет)</t>
  </si>
  <si>
    <t>смена дверных петель (ц/вх,м/кам,зап/вых,5эт.м/кам,6эт.л/к)</t>
  </si>
  <si>
    <t>смена навесного замка (7эт.м/кам,6эт.решётка)</t>
  </si>
  <si>
    <t>ремонт бетонных полов (1эт.б/кр.,м/кр.)</t>
  </si>
  <si>
    <t>смена поручней (1эт.)</t>
  </si>
  <si>
    <t>смена врезного замка (к.315)</t>
  </si>
  <si>
    <t>уст.дв.полотен б/у (к.315)</t>
  </si>
  <si>
    <t>ООО "Жилищный трест" за март 2011года.</t>
  </si>
  <si>
    <t>ремонт оконных переплётов (ц/вх-тамбур,зап.цен.л/к)</t>
  </si>
  <si>
    <t>Молодёжный,25</t>
  </si>
  <si>
    <t>ремонт дверей (9эт.пр/дым)</t>
  </si>
  <si>
    <t>уст.дв.полотен б/у (4,7эт.зап.л/к.пр/дым.)</t>
  </si>
  <si>
    <t>ремонт дверей (к.735)</t>
  </si>
  <si>
    <t>ремонт дверей (пр/дым)</t>
  </si>
  <si>
    <t>замена врезного замка (к.128)</t>
  </si>
  <si>
    <t>ремонт оконных переплётов (4эт.-м/кр,9эт.зап.л/к)</t>
  </si>
  <si>
    <t>ремонт дверей (9эт.пр/дым,ц/холл)</t>
  </si>
  <si>
    <t>смена досок в полах (к.122)</t>
  </si>
  <si>
    <t>смена досок в полах (к.127)</t>
  </si>
  <si>
    <t>Котульского,6 1 этаж</t>
  </si>
  <si>
    <t>кор.</t>
  </si>
  <si>
    <t>Масляная окраска ранее окрашенных пов-стей.Улучшенная окраска дверей. Пр.139 ч.3п.2.2.9.-27</t>
  </si>
  <si>
    <t>100м2</t>
  </si>
  <si>
    <t>Масляная окраска дверей по металлу.Окраска за 2 раза /прим./. Пр.139 ч.3п.2.2.8.-33.2.</t>
  </si>
  <si>
    <t>Масляная окраска ранее окрашенных пов-стей.Улучшенная окраска дверей ( прим. Наличников). Пр.139 ч.3п.2.2.9.-27</t>
  </si>
  <si>
    <t>ремонт дверей (1эт.ц/вх,6эт.холл)</t>
  </si>
  <si>
    <t>ремонт оконных переплётов (8эт.б/кр)</t>
  </si>
  <si>
    <t>уст.дв.полотен б/у (4,5эт.пр/дым)</t>
  </si>
  <si>
    <t>Молодёжный,1</t>
  </si>
  <si>
    <t>уст.дв.полотен б/у (4,7эт.цен.л/к,5эт.м/кр,б/кр)</t>
  </si>
  <si>
    <t>смена шпингалетов(7эт.б/кр)</t>
  </si>
  <si>
    <t>ремонт оконных переплётов (7эт.б/кр)</t>
  </si>
  <si>
    <t>смена поручней (1-9эт.)</t>
  </si>
  <si>
    <t>замена врезного замка (вахта)</t>
  </si>
  <si>
    <t>смена завёрток оконных(зап/вых)</t>
  </si>
  <si>
    <t>смена дверных ручек(зап/вых)</t>
  </si>
  <si>
    <t>смена створок оконных перплётов (1эт.б/кр)</t>
  </si>
  <si>
    <t>Пр.139 ч.3 п.2.2.5.-(4-6)</t>
  </si>
  <si>
    <t>Пр.139 ч.3 п.2.2.5.-(12-15 доп.)</t>
  </si>
  <si>
    <t>ремонт дверей (цен/вход; 2,6эт.л/к,)</t>
  </si>
  <si>
    <t>ремонт дверей (зап.вых)</t>
  </si>
  <si>
    <t>ремонт дверей (3эт.л/к)</t>
  </si>
  <si>
    <t>смена накладного замка (комн.438)</t>
  </si>
  <si>
    <t>Ремонт коридоров</t>
  </si>
  <si>
    <t>2шт.</t>
  </si>
  <si>
    <t>Ремонт кровли</t>
  </si>
  <si>
    <t>расчет по единичным расценкам прилагается</t>
  </si>
  <si>
    <t>ремонт дверей(центр.вх.)</t>
  </si>
  <si>
    <t>ремонт дверей(к.320)</t>
  </si>
  <si>
    <t>замена врезного замка (к.320)</t>
  </si>
  <si>
    <t>ремонт дверей(4эт.м/кр.прот/дым)</t>
  </si>
  <si>
    <t>смена пружины дверной (зап/вых)</t>
  </si>
  <si>
    <t>ремонт дверей(ц/вх)</t>
  </si>
  <si>
    <t>ремонт дверей(2эт.б/кр)</t>
  </si>
  <si>
    <t>смена  ручек дверных(2эт.мус/кам)</t>
  </si>
  <si>
    <t>ремонт дверей(2эт.мус/кам)</t>
  </si>
  <si>
    <t>смена  ручек дверных(5эт.мус/кам)</t>
  </si>
  <si>
    <t>смена  ручек дверных(9эт.мус/кам)</t>
  </si>
  <si>
    <t>ремонт дверей(9эт.мус/кам)</t>
  </si>
  <si>
    <t>ремонт дверей (зап.вых.тамбур)</t>
  </si>
  <si>
    <t>смена навесного замка (5эт.мус/кам)</t>
  </si>
  <si>
    <t>ремонт дверей(5эт.мус/кам)</t>
  </si>
  <si>
    <t>смена  ручек дверных(6эт.холл)</t>
  </si>
  <si>
    <t>смена дверного блока ДГ21-9 7эт.холл</t>
  </si>
  <si>
    <t>ремонт дверей(7эт.холл)</t>
  </si>
  <si>
    <t>смена  ручек дверных(9эт.холл)</t>
  </si>
  <si>
    <t>Металлургов, 25</t>
  </si>
  <si>
    <t>2 шт.</t>
  </si>
  <si>
    <t>Ремонт мест общего пользования</t>
  </si>
  <si>
    <t>смена дверных петель (8эт.пр/дым)</t>
  </si>
  <si>
    <t>смена пружины дверной (ц/вх,тамбур)</t>
  </si>
  <si>
    <t>замена врезного замка (5эт.-холл)</t>
  </si>
  <si>
    <t>смена навесного замка (3эт.холл)</t>
  </si>
  <si>
    <t>ремонт дверей (зап/вых)</t>
  </si>
  <si>
    <t>смена дверных петель (5эт.б/кр)</t>
  </si>
  <si>
    <t>смена завёрток оконных(2эт.м/кам)</t>
  </si>
  <si>
    <t>смена дверных петель (цен/вх)</t>
  </si>
  <si>
    <t>смена дверных петель (к.611,1эт.зап/вых)</t>
  </si>
  <si>
    <t>смена наличников (9эт.м/кр)</t>
  </si>
  <si>
    <t>смена пружины дверной (цен/вых)</t>
  </si>
  <si>
    <t>смена наличников (5эт.цен.вх)</t>
  </si>
  <si>
    <t>смена дверных петель (6эт.л/к, цен.вх)</t>
  </si>
  <si>
    <t>смена дверных петель (1эт.вахта)</t>
  </si>
  <si>
    <t>смена шпингалетов  (1эт.б/кр,4эт.кухня)</t>
  </si>
  <si>
    <t>замена врезного замка (6эт.-кухня,1эт.бытовка,вахта,кастел.)</t>
  </si>
  <si>
    <t>смена шпингалетов  (1эт.зап.вых)</t>
  </si>
  <si>
    <t>смена дверных петель (4эт.зап/вых)</t>
  </si>
  <si>
    <t>смена дверных петель (1эт. ц/вх)</t>
  </si>
  <si>
    <t>смена дверных петель (цен/вых)</t>
  </si>
  <si>
    <t>замена врезного замка (1эт.-душевая)</t>
  </si>
  <si>
    <t>смена  ручек дверных(м/кам,9эт.б/кр)</t>
  </si>
  <si>
    <t>ремонт дверей (м/кам,ул; к.536)</t>
  </si>
  <si>
    <t>смена наличников (цен/вх)</t>
  </si>
  <si>
    <t>ремонт дверей (3,7эт.цен/вх)</t>
  </si>
  <si>
    <t>смена пружины дверной (зап.выход)</t>
  </si>
  <si>
    <t>ремонт дверей (8эт.зап/вых)</t>
  </si>
  <si>
    <t>смена завёрток оконных(слух.окна,7,9эт.м/кр)</t>
  </si>
  <si>
    <t>смена пружины дверной (слух.окна)</t>
  </si>
  <si>
    <t>смена досок в полах (к.507)</t>
  </si>
  <si>
    <t>ремонт покрытия из линолеума б/у (лифт)</t>
  </si>
  <si>
    <t>смена навесного замка (к.721)</t>
  </si>
  <si>
    <t>ремонт дверей (вх.дв.)</t>
  </si>
  <si>
    <t>Котульского, 6</t>
  </si>
  <si>
    <t>прим.утепление дверей войлоком  (центр.вход)</t>
  </si>
  <si>
    <t>укрепление наличника(ц/вх.лифт)</t>
  </si>
  <si>
    <t>ремонт дверей(9эт.ц.холл балкон)</t>
  </si>
  <si>
    <t>Севастопольская, 13</t>
  </si>
  <si>
    <t>замена врезного замка (2эт.мус/кам)</t>
  </si>
  <si>
    <t>смена навеса(5эт.м/кр., 3эт.л/к)</t>
  </si>
  <si>
    <t>Ремонт цокольной забирки</t>
  </si>
  <si>
    <t>Молодёжный,11</t>
  </si>
  <si>
    <t>ремонт дверей (п/полье)</t>
  </si>
  <si>
    <t>-ремонт полов</t>
  </si>
  <si>
    <t>ремонт бетонной стяжки</t>
  </si>
  <si>
    <t>Молодёжный,5</t>
  </si>
  <si>
    <t>Морлодёжный,11</t>
  </si>
  <si>
    <t>Морлодёжный,1</t>
  </si>
  <si>
    <t>Морлодёжный,5</t>
  </si>
  <si>
    <t>смена пружины дверной(ц/вх)</t>
  </si>
  <si>
    <t>ремонт дверей (4ц/вх-тамбур)</t>
  </si>
  <si>
    <t>Смена плинтусов</t>
  </si>
  <si>
    <t>смена плинтусов (лифтовая кабина)</t>
  </si>
  <si>
    <t xml:space="preserve">ремонт цоколя(п/полье) </t>
  </si>
  <si>
    <t>смена дверных петель (п/полье)</t>
  </si>
  <si>
    <t>нашивка брусков на дверные коробки (п/полье)</t>
  </si>
  <si>
    <t>ремонт дверей (1эт.б/кр)</t>
  </si>
  <si>
    <t>смена дверных петель (п/полье; 1под.зап/вых)</t>
  </si>
  <si>
    <t>смена шпингалетов(4эт.)</t>
  </si>
  <si>
    <t>замена врезного замка (к.415)</t>
  </si>
  <si>
    <t>смена навесного замка (п/полье; 1под.зап/вых)</t>
  </si>
  <si>
    <t>замена врезного замка (к.909)</t>
  </si>
  <si>
    <t>ремонт оконных переплётов (к.313)</t>
  </si>
  <si>
    <t>ремонт дверей (к.321)</t>
  </si>
  <si>
    <t>смена пружины дверной(5,4эт.холл)</t>
  </si>
  <si>
    <t>уст.дв.полотен б/у (9эт.холл)</t>
  </si>
  <si>
    <t>уст.дв.полотен б/у (7эт.зап/вых)</t>
  </si>
  <si>
    <t>ремонт дверей (.зап/вых)</t>
  </si>
  <si>
    <t>замена врезного замка (к.741)</t>
  </si>
  <si>
    <t>ремонт дверей (п/полье; цен/вход)</t>
  </si>
  <si>
    <t>уст.дв.полотен б/у (цен/вход)</t>
  </si>
  <si>
    <t>О.Н.Шиткина</t>
  </si>
  <si>
    <t>Н.В.Саидова</t>
  </si>
  <si>
    <t>Е.В.Марисова</t>
  </si>
  <si>
    <t>ООО "Жилищный трест" за август 2011года.</t>
  </si>
  <si>
    <t>Герметизация стыков стеновых панелей</t>
  </si>
  <si>
    <t>Ремонт фасада</t>
  </si>
  <si>
    <t>смена навесного замка (4эт.холл)</t>
  </si>
  <si>
    <t>выполненных работ по общежитиям ООО "Жилищный трест" за июль 2011года.</t>
  </si>
  <si>
    <t>Молодёжный,1-ц/вх(тамбур)</t>
  </si>
  <si>
    <t>Молодёжный,5-ц/вх,з/вх(тамбур)</t>
  </si>
  <si>
    <t>Молодёжный,11-ц/вх (тамбур)</t>
  </si>
  <si>
    <t>замена врезного замка (4эт.кухня)</t>
  </si>
  <si>
    <t>смена навесного замка (8эт.м/кам)</t>
  </si>
  <si>
    <t>смена  ручек дверных(п/полье)</t>
  </si>
  <si>
    <t>ремонт дверей (ц/вх; 6эт.м/сб)</t>
  </si>
  <si>
    <t>замена врезного замка (к.119-склад)</t>
  </si>
  <si>
    <t>смена пружины дверной(цен/вх)</t>
  </si>
  <si>
    <t>смена дверных петель (зап/вых)</t>
  </si>
  <si>
    <t>замена врезного замка (к.426)</t>
  </si>
  <si>
    <t>ООО "Жилищный трест" за октябрь 2011года.</t>
  </si>
  <si>
    <t xml:space="preserve">обшивка дверей металлом (ТП) </t>
  </si>
  <si>
    <t>ремонт дверей (цен/вых; цен/вх)</t>
  </si>
  <si>
    <t>смена дверных петель (т/ц)</t>
  </si>
  <si>
    <t>смена дверного блока ДГ 21-9(вахта)</t>
  </si>
  <si>
    <t xml:space="preserve">установка примыкания к балкону </t>
  </si>
  <si>
    <t>смена шпингалетов(п/полье)</t>
  </si>
  <si>
    <t>замена врезного замка (к.416)</t>
  </si>
  <si>
    <t>замена врезного замка (к.117)</t>
  </si>
  <si>
    <t>смена дверных петель (1эт.; чердак)</t>
  </si>
  <si>
    <t>смена навесного замка (цен/вх)</t>
  </si>
  <si>
    <t>смена  ручек дверных(цен/вх)</t>
  </si>
  <si>
    <t>замена врезного замка (вахта; 1эт.служ.ком)</t>
  </si>
  <si>
    <t>смена навесного замка (4эт.холл; 9эт.м/кам; 6эт.холл)</t>
  </si>
  <si>
    <t>смена навесного замка (к.312)</t>
  </si>
  <si>
    <t>ООО "Жилищный трест" за сентябрь 2011года.</t>
  </si>
  <si>
    <t>ремонт дверей (2эт.-туалет)</t>
  </si>
  <si>
    <t>смена дверных петель (1эт.-тамбур)</t>
  </si>
  <si>
    <t>смена  ручек дверных(ц/вх)</t>
  </si>
  <si>
    <t>ремонт дверей (кастелянная)</t>
  </si>
  <si>
    <t>смена пружины дверной(цен/вх; зап/вых)</t>
  </si>
  <si>
    <t>замена врезного замка (3эт.плотн.; 5эт.м/кам)</t>
  </si>
  <si>
    <t>ремонт дверей (9эт.-пр/дым)</t>
  </si>
  <si>
    <t>замена врезного замка (к.433)</t>
  </si>
  <si>
    <t>смена навесного замка (1эт.)</t>
  </si>
  <si>
    <t>замена врезного замка (к.428)</t>
  </si>
  <si>
    <t>смена завёрток форточных (вахта)</t>
  </si>
  <si>
    <t>Михайличенко,6-ц/вх(тамбур)</t>
  </si>
  <si>
    <t>Металлургов,29-ц/вх(тамбур)</t>
  </si>
  <si>
    <t>Металлургов,25-ц/вх(тамбур)</t>
  </si>
  <si>
    <t>смена дверных петель (м/кр; ц/вх)</t>
  </si>
  <si>
    <t>смена пружины дверной(цен/вх, тамбур)</t>
  </si>
  <si>
    <t>уст.дв.полотен б/у (1эт.зап/вых-2шт.; 7эт.м/кам)</t>
  </si>
  <si>
    <t>смена пружины дверной(поэтажно)</t>
  </si>
  <si>
    <t>уст.дв.полотен б/у (п.2-4эт.)</t>
  </si>
  <si>
    <t>смена дверных петель (вахта)</t>
  </si>
  <si>
    <t>ремонт дверей (к.735; зап.вых)</t>
  </si>
  <si>
    <t>смена пружины дверной(цен/вх; зап/вых; )</t>
  </si>
  <si>
    <t>смена пружины дверной(зап/вых)</t>
  </si>
  <si>
    <t xml:space="preserve">обшивка дверей металлом (зап/вых) </t>
  </si>
  <si>
    <t>уст.дв.полотен б/у (цен.л/к)</t>
  </si>
  <si>
    <t>смена пружины дверной(цен/вх; 1эт.холл,1-9эт.)</t>
  </si>
  <si>
    <t>смена шпингалетов(1эт.холл; 2эт.м/кр)</t>
  </si>
  <si>
    <t>замена врезного замка (вахта; 2,3эт.кухня)</t>
  </si>
  <si>
    <t>смена навесного замка (4эт.м/кам)</t>
  </si>
  <si>
    <t>ремонт дверей (7эт.б/кр)</t>
  </si>
  <si>
    <t>нашивка брусков на дверные коробки /прим./тамбур/</t>
  </si>
  <si>
    <t>замена врезного замка (каб.114)</t>
  </si>
  <si>
    <t>крепление планки на саморезы,прим.вх.дв.</t>
  </si>
  <si>
    <t>ремонт дверей(5эт.м/кр.)</t>
  </si>
  <si>
    <t>укрепление наличника(7эт.холл)</t>
  </si>
  <si>
    <t>ремонт дверей(8/эт.мус/кам)</t>
  </si>
  <si>
    <t>Металлургов, 29</t>
  </si>
  <si>
    <t>смена шпингалета дверного(под.домом)</t>
  </si>
  <si>
    <t>смена шпингалета дверного(вахта)</t>
  </si>
  <si>
    <t>уст.дв.полотен б/у (вх.дв.)</t>
  </si>
  <si>
    <t>ремонт оконных переплётов (5эт.холл)</t>
  </si>
  <si>
    <t>ремонт дверей(вх.дв)</t>
  </si>
  <si>
    <t>ООО "Жилищный трест" за апрель 2011года.</t>
  </si>
  <si>
    <t>ООО "Жилищный трест" за май 2011года.</t>
  </si>
  <si>
    <t>смена дверных петель (8,9эт.б/кр;)</t>
  </si>
  <si>
    <t>смена наличников (7эт.холл)</t>
  </si>
  <si>
    <t>смена дверных петель (4,9эт.м/кр.)</t>
  </si>
  <si>
    <t>смена дверных петель (9эт.б/кр)</t>
  </si>
  <si>
    <t>смена пружины дверной (1эт.цен.л/к)</t>
  </si>
  <si>
    <t>смена дверных петель (зап/вых №2)</t>
  </si>
  <si>
    <t>смена дверных петель (к.134; зап/вых)</t>
  </si>
  <si>
    <t>смена шпингалетов(м/кам)</t>
  </si>
  <si>
    <t>смена дверных петель (6,8эт.л/к)</t>
  </si>
  <si>
    <t>смена пружины дверной (зап.вх)</t>
  </si>
  <si>
    <t>смена дверных петель (зап/вход)</t>
  </si>
  <si>
    <t>смена дверных петель (зап/вх)</t>
  </si>
  <si>
    <t>смена навесного замка (1эт.пож.ящик)</t>
  </si>
  <si>
    <t>ремонт дверей (цен/вх)</t>
  </si>
  <si>
    <t>смена дверных петель (4эт.м/кр)</t>
  </si>
  <si>
    <t>уст.дв.полотен б/у (6эт.пр/дым; 4эт.м/кр)</t>
  </si>
  <si>
    <t>смена дверных петель (9эт.цен.вх; зап.вх-тамбур)</t>
  </si>
  <si>
    <t>смена завёрток оконных(3эт.м/кр)</t>
  </si>
  <si>
    <t>ремонт дверей (9эт.холл)</t>
  </si>
  <si>
    <t>ремонт дверей (цен/вх; зап/вых)</t>
  </si>
  <si>
    <t>уст.дв.полотен б/у (7эт.холл; 4эт.цен.вх; 2эт.м/кр)</t>
  </si>
  <si>
    <t>смена дверных петель (7эт.цен.л/к)</t>
  </si>
  <si>
    <t>смена врезного замка (6эт.кухня; 2эт.туалет)</t>
  </si>
  <si>
    <t>смена досок в полах (к1эт.)</t>
  </si>
  <si>
    <t>замена врезного замка (6эт.кухня,туалет)</t>
  </si>
  <si>
    <t>смена шпингалетов(1эт.т/ц)</t>
  </si>
  <si>
    <t>смена дверных петель (бытовка; к.325)</t>
  </si>
  <si>
    <t>смена дверных петель (9эт.м/кр,б/кр)</t>
  </si>
  <si>
    <t>ремонт полов из линолеума б/у(лифт)</t>
  </si>
  <si>
    <t>смена навесного замка(каб.зав)</t>
  </si>
  <si>
    <t>уст.дв.полотен б/у (2эт.холл)</t>
  </si>
  <si>
    <t>уст.дв.полотен б/у (4эт.м/кам)</t>
  </si>
  <si>
    <t>смена шпингалета дверного(каб.зав)</t>
  </si>
  <si>
    <t>уст.дв.полотен б/у (ц/вх)</t>
  </si>
  <si>
    <t>снятие полотен(ц/вх.)</t>
  </si>
  <si>
    <t>ремонт дверей(3эт.противодымная дв.)</t>
  </si>
  <si>
    <t>замена врезного замка (к.134)</t>
  </si>
  <si>
    <t>замена врезного замка (к.208)</t>
  </si>
  <si>
    <t>уст.дв.полотен б/у (3эт.м/кр)</t>
  </si>
  <si>
    <t>уст.дв.полотен б/у (4эт.м/кр)</t>
  </si>
  <si>
    <t>смена навесного замка(зап.вых)</t>
  </si>
  <si>
    <t>смена  ручек дверных(зап.вых)</t>
  </si>
  <si>
    <t>ремонт дверей (4эт.м/кам)</t>
  </si>
  <si>
    <t>мп.</t>
  </si>
  <si>
    <t>смена поручней(поэтажно)</t>
  </si>
  <si>
    <t>смена дверных петель (чердак)</t>
  </si>
  <si>
    <t>ТЕКУЩИЙ РЕМОНТ</t>
  </si>
  <si>
    <t xml:space="preserve">№ </t>
  </si>
  <si>
    <t>Наименование работ</t>
  </si>
  <si>
    <t>Ед.</t>
  </si>
  <si>
    <t>Объем выполн.</t>
  </si>
  <si>
    <t>Тариф</t>
  </si>
  <si>
    <t>Ст-ть</t>
  </si>
  <si>
    <t>Примечание</t>
  </si>
  <si>
    <t>реестр единичных расценок ООО "ЖТ"</t>
  </si>
  <si>
    <t>Адрес</t>
  </si>
  <si>
    <t>изм.</t>
  </si>
  <si>
    <t>работ</t>
  </si>
  <si>
    <t>м2</t>
  </si>
  <si>
    <t>Ремонт деревянных конструкций</t>
  </si>
  <si>
    <t>1</t>
  </si>
  <si>
    <t>шт.</t>
  </si>
  <si>
    <t>2</t>
  </si>
  <si>
    <t>Норматив</t>
  </si>
  <si>
    <t>Р Е Е С Т Р</t>
  </si>
  <si>
    <t>74</t>
  </si>
  <si>
    <t>75</t>
  </si>
  <si>
    <t>_____________________________</t>
  </si>
  <si>
    <t>расчёт по единичным расценкам прилагается</t>
  </si>
  <si>
    <t>Обивка кровельной сталью</t>
  </si>
  <si>
    <t>Шифр норматива, №</t>
  </si>
  <si>
    <t>ГЭСН10-01-044-12</t>
  </si>
  <si>
    <t>16</t>
  </si>
  <si>
    <t>18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</si>
  <si>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</si>
  <si>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</si>
  <si>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</si>
  <si>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</si>
  <si>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</si>
  <si>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</si>
  <si>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</si>
  <si>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</si>
  <si>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</si>
  <si>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</si>
  <si>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</si>
  <si>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</si>
  <si>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</si>
  <si>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</si>
  <si>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</si>
  <si>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</si>
  <si>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</si>
  <si>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</si>
  <si>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</si>
  <si>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</si>
  <si>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</si>
  <si>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</si>
  <si>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</si>
  <si>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</si>
  <si>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47</t>
  </si>
  <si>
    <t>48</t>
  </si>
  <si>
    <t>50</t>
  </si>
  <si>
    <t>51</t>
  </si>
  <si>
    <t>м.п.</t>
  </si>
  <si>
    <t>72</t>
  </si>
  <si>
    <t>ИТОГО по общестроительным работам</t>
  </si>
  <si>
    <t>Замена ТВС</t>
  </si>
  <si>
    <t>мп</t>
  </si>
  <si>
    <t>реестр прилагается</t>
  </si>
  <si>
    <t>Электромонтажные работы</t>
  </si>
  <si>
    <t>Всего текущий :</t>
  </si>
  <si>
    <t>Всего с НДС 18% :</t>
  </si>
  <si>
    <t>ПРОЧИЕ</t>
  </si>
  <si>
    <t>ИТОГО:</t>
  </si>
  <si>
    <t>Всего прочие :</t>
  </si>
  <si>
    <t>Всего текущий, прочие</t>
  </si>
  <si>
    <t>Всего текущий, прочие с НДС</t>
  </si>
  <si>
    <t>Начальник ТО</t>
  </si>
  <si>
    <t>ООО "Жилищный трест"</t>
  </si>
  <si>
    <t>Н.П. Пацук</t>
  </si>
  <si>
    <t>Инженеры ПТО ООО"Жилищный трест"</t>
  </si>
  <si>
    <t>53</t>
  </si>
  <si>
    <t>54</t>
  </si>
  <si>
    <t>56</t>
  </si>
  <si>
    <t>57</t>
  </si>
  <si>
    <t>59</t>
  </si>
  <si>
    <t>60</t>
  </si>
  <si>
    <t>62</t>
  </si>
  <si>
    <t>63</t>
  </si>
  <si>
    <t>65</t>
  </si>
  <si>
    <t>66</t>
  </si>
  <si>
    <t>73</t>
  </si>
  <si>
    <t>-стоимость материала</t>
  </si>
  <si>
    <t>43</t>
  </si>
  <si>
    <t>46</t>
  </si>
  <si>
    <t>49</t>
  </si>
  <si>
    <t>52</t>
  </si>
  <si>
    <t>55</t>
  </si>
  <si>
    <t>58</t>
  </si>
  <si>
    <t>Лауреатов,75</t>
  </si>
  <si>
    <t>61</t>
  </si>
  <si>
    <t>64</t>
  </si>
  <si>
    <t>67</t>
  </si>
  <si>
    <t>68</t>
  </si>
  <si>
    <t>69</t>
  </si>
  <si>
    <t>70</t>
  </si>
  <si>
    <t>71</t>
  </si>
  <si>
    <t>Ремонт подъездов</t>
  </si>
  <si>
    <t>уст. вент.кор. 4шт.расчет по единичным расценкам прил.</t>
  </si>
  <si>
    <t>ремонт поверхности цементных полов(т/ц)</t>
  </si>
  <si>
    <t>Заделка сантех.отверстий</t>
  </si>
  <si>
    <t xml:space="preserve"> до 0,2м2,глубиной до 150мм (в ж/б стене к.814-914)</t>
  </si>
  <si>
    <t xml:space="preserve"> до 0,2м2,глубиной до 150мм (отв.в полах.к.106,107)</t>
  </si>
  <si>
    <t>установка ручки дверной (3эт.холл)</t>
  </si>
  <si>
    <t>ремонт двери(2эт.мус/кам)</t>
  </si>
  <si>
    <t>ремонт двери(5эт.м/кр)</t>
  </si>
  <si>
    <t>ООО "Жилищный трест" за январь 2011года.</t>
  </si>
  <si>
    <t>ООО "Жилищный трест" за июнь 2011года.</t>
  </si>
  <si>
    <t>ремонт дверей (вход на п/ст,7эт.кухня)</t>
  </si>
  <si>
    <t>уст.дв.полотен б/у (зап.вых)</t>
  </si>
  <si>
    <t>смена шпингалетов(7эт.м/кр)</t>
  </si>
  <si>
    <t>смена шпингалетов(2эт.м/кр)</t>
  </si>
  <si>
    <t>ремонт дверей (8эт.холл,9эт.зап/вых)</t>
  </si>
  <si>
    <t>смена дверных петель (9эт.цен/вх)</t>
  </si>
  <si>
    <t>уст.дв.полотен б/у (9эт.цен/вх; 2эт.зап/вых)</t>
  </si>
  <si>
    <t>ремонт форточек(3,4эт.м/кам)</t>
  </si>
  <si>
    <t>смена шпингалетов(цен/вх)</t>
  </si>
  <si>
    <t>замена врезного замка (к.1эт.сл/ком)</t>
  </si>
  <si>
    <t>смена дверных петель (9эт.пр/дым)</t>
  </si>
  <si>
    <t>смена накладного замка (5эт.м/кам)</t>
  </si>
  <si>
    <t>нашивка брусков на дверные коробки (з/вых№1)</t>
  </si>
  <si>
    <t>нашивка брусков на дверные коробки (2эт.цен/холл)</t>
  </si>
  <si>
    <t>Ремонт теплоцентров</t>
  </si>
  <si>
    <t>Ремонт мусорокамер</t>
  </si>
  <si>
    <t>расчёт по единичным расценкам прилагается (3эт.)</t>
  </si>
  <si>
    <t>расчёт по единичным расценкам прилагается (4эт.)</t>
  </si>
  <si>
    <t>расчёт по единичным расценкам прилагается (9эт.)</t>
  </si>
  <si>
    <t>улучшенная окраска ранее окрашенных стен (1эт.-вахта)</t>
  </si>
  <si>
    <t>улуч. окраска ранее окрашенных стен (1эт.-пригл.площ.)</t>
  </si>
  <si>
    <t>-ремонт металлических ограждений</t>
  </si>
  <si>
    <t>смена дверных петель (9эт.б/кр.пр/пож)</t>
  </si>
  <si>
    <t>смена завёрток оконных (1эт.холл)</t>
  </si>
  <si>
    <t>Котульского,6 9 эт.</t>
  </si>
  <si>
    <t>нашивка брусков на дверные коробки (к.735)</t>
  </si>
  <si>
    <t>смена дверных петель (2эт.цен.л/к; 9эт.м/кр)</t>
  </si>
  <si>
    <t>смена дверных петель (ц/вх.тамбур)</t>
  </si>
  <si>
    <t>смена дверных петель (1эт.зап.л/к)</t>
  </si>
  <si>
    <t xml:space="preserve">закрытие дыр под трубами(1эт.зап.л/к) </t>
  </si>
  <si>
    <t>смена навесного замка (2,9эт.холл; 9эт.м/кам)</t>
  </si>
  <si>
    <t>смена  ручек дверных(вахта; 3эт.л/к)</t>
  </si>
  <si>
    <t>замена врезного замка (8эт.м/кам)</t>
  </si>
  <si>
    <t>ремонт дверей (зап/вых; холл)</t>
  </si>
  <si>
    <t>ремонт дверей (к.312,839; подвал)</t>
  </si>
  <si>
    <t>Ремонт крылец</t>
  </si>
  <si>
    <t>-ремонт ступеней</t>
  </si>
  <si>
    <t>уст.дв.полотен б/у (п/полье)</t>
  </si>
  <si>
    <t>уст.дв.полотен б/у (5эт.б/кр)</t>
  </si>
  <si>
    <t>замена врезного замка (к.116)</t>
  </si>
  <si>
    <t>уст.дв.полотен б/у (7эт.л/к; зап/вых)</t>
  </si>
  <si>
    <t>смена дверных петель (7эт.л/к.зап/вых)</t>
  </si>
  <si>
    <t>смена поручней (6,7,8эт.цен/вх)</t>
  </si>
  <si>
    <t>смена дверных петель (3эт.кухня; 8эт.л/к; 6эт.пр/дым)</t>
  </si>
  <si>
    <t>ремонт дверей (м/кам с улицы)</t>
  </si>
  <si>
    <t>смена завёрток оконных (3эт.пож.щит; л/к с 1 по 5эт.)</t>
  </si>
  <si>
    <t>смена наличников (1этаж)</t>
  </si>
  <si>
    <t>смена пружины дверной 1 этаж</t>
  </si>
  <si>
    <t>смена поручней (п.2-3эт.,п.6-3,4эт.)</t>
  </si>
  <si>
    <t>установка дверных полотен б/у (п.1-м/камера)</t>
  </si>
  <si>
    <t>Ремонт полов</t>
  </si>
  <si>
    <t>Ремонт поручней</t>
  </si>
  <si>
    <t>выполненных работ по общежитиям</t>
  </si>
  <si>
    <t>Молодежный,25</t>
  </si>
  <si>
    <t>ремонт дверей (вахта,центр.вход,3эт.-холл)</t>
  </si>
  <si>
    <t>Молодежный,15</t>
  </si>
  <si>
    <t>смена шпингалетов(вход.)</t>
  </si>
  <si>
    <t>ремонт дверей (входн.)</t>
  </si>
  <si>
    <t>Молодежный,11</t>
  </si>
  <si>
    <t>смена  ручек дверных(входн.)</t>
  </si>
  <si>
    <t>замена накладного замка (костелянная)</t>
  </si>
  <si>
    <t>Молодежный,5</t>
  </si>
  <si>
    <t>Молодежный,1</t>
  </si>
  <si>
    <t>смена  ручек дверных(м/камера)</t>
  </si>
  <si>
    <t>смена пружины дверной (по этажам)</t>
  </si>
  <si>
    <t>ремонт дверей (противодымные)</t>
  </si>
  <si>
    <t>шт</t>
  </si>
  <si>
    <t>Металлургов,19</t>
  </si>
  <si>
    <t>ремонт дверей (2эт.-зап.выход)</t>
  </si>
  <si>
    <t>ремонт дверей (ц.вход-1эт.,3,4,5эт.-л/к,8эт.-противод.)</t>
  </si>
  <si>
    <t>ремонт дверей (ц.вход-тамб.дв.)</t>
  </si>
  <si>
    <t>Металлургов,25</t>
  </si>
  <si>
    <t>ремонт дверей (ц.вход-вход.,тамб.дв., противод.-1эт.)</t>
  </si>
  <si>
    <t>ремонт дверей (ц.вход-вход.,тамб.дв.,противодым-1эт.)</t>
  </si>
  <si>
    <t>Металлургов,29</t>
  </si>
  <si>
    <t>ремонт дверей (зап.выход-утепл. и ремонт двери)</t>
  </si>
  <si>
    <t>смена пружины дверной (1эт.-зап.выход)</t>
  </si>
  <si>
    <t>замена врезного замка (1эт.-служ.комнаты)</t>
  </si>
  <si>
    <t>Котульского,6</t>
  </si>
  <si>
    <t>смена навесного замка (зап.выход)</t>
  </si>
  <si>
    <t>Орджоникидзе,19</t>
  </si>
  <si>
    <t>смена пружины дверной (центр.,запас. л/к-1-5эт.)</t>
  </si>
  <si>
    <t>смена поручней</t>
  </si>
  <si>
    <t>Талнахская,67</t>
  </si>
  <si>
    <t>смена накладного замка (комн.426)</t>
  </si>
  <si>
    <t>ремонт дверей (комн.426)</t>
  </si>
  <si>
    <t>Ленина,46</t>
  </si>
  <si>
    <t>смена накладного замка (комн.522)</t>
  </si>
  <si>
    <t>ремонт дверей (вход.-центр.вход,комн.522)</t>
  </si>
  <si>
    <t>Михайличенко,6</t>
  </si>
  <si>
    <t>смена пружины дверной (1-9эт.-л/к,коридоры)</t>
  </si>
  <si>
    <t>замена заверток форточных (чердак-слух.окна)</t>
  </si>
  <si>
    <t>Лауреатов,31</t>
  </si>
  <si>
    <t>Севастопольская,13</t>
  </si>
  <si>
    <t>ООО "Жилищный трест" за февраль 2011года.</t>
  </si>
  <si>
    <t>ремонт оконных переплётов (4эт.-холл,4эт.-м/крыло)</t>
  </si>
  <si>
    <t>ремонт оконных переплётов (1эт.-вахта,холл,комн.323)</t>
  </si>
  <si>
    <t>ремонт оконных переплётов (3эт.-л/к)</t>
  </si>
  <si>
    <t>смена шпингалетов (вход.)</t>
  </si>
  <si>
    <t>смена пружины дверной (ц/вх)</t>
  </si>
  <si>
    <t>ремонт дверей (2эт.-м/камера)</t>
  </si>
  <si>
    <t>смена досок в полах (1эт.-вентиляц.)</t>
  </si>
  <si>
    <t>смена врезного замка (комн.118,костелян.)</t>
  </si>
  <si>
    <t>смена накладного замка (4эт.-быт.костел.)</t>
  </si>
  <si>
    <t>смена пружины дверной (ц/вх,зап/вых)</t>
  </si>
  <si>
    <t>смена навесного замка (7эт.холл,к.719)</t>
  </si>
  <si>
    <t>замена врезного замка (комн.638,1эт.туалет)</t>
  </si>
  <si>
    <t>Молодёжный,15</t>
  </si>
  <si>
    <t>ремонт поверхности цементных полов (т/ц)</t>
  </si>
  <si>
    <t>смена досок в полах (1эт.б/кр)</t>
  </si>
  <si>
    <t>ремонт полов(1эт.б/кр)</t>
  </si>
  <si>
    <t>смена  ручек дверных(4эт.м/кам)</t>
  </si>
  <si>
    <t>ремонт дверей (ц/вх,зап/вых.)</t>
  </si>
  <si>
    <t>смена дверных петель (ц/вх)</t>
  </si>
  <si>
    <t>смена досок в полах (кастелянная)</t>
  </si>
  <si>
    <t>смена пружины дверной (ц/вх,зап/вых,2эт.-л/к)</t>
  </si>
  <si>
    <t>укрепление дверных наличников (з/вых)</t>
  </si>
  <si>
    <t>установка дв. полотен б/у (6эт.зап/вых.)</t>
  </si>
  <si>
    <t>замена накладного замка (туалет)</t>
  </si>
  <si>
    <t>смена створок (4эт.холл)</t>
  </si>
  <si>
    <t>ремонт ограждения крылец</t>
  </si>
  <si>
    <t>смена навесного замка (9эт-холл)</t>
  </si>
  <si>
    <t>смена линолеума б/у (лифт)</t>
  </si>
  <si>
    <t xml:space="preserve">обшивка лифт.кабины </t>
  </si>
  <si>
    <t>замена врезного замка (вахта; )</t>
  </si>
  <si>
    <t>нашивка брусков на дверные коробки (вахта)</t>
  </si>
  <si>
    <t>смена пружины дверной(цен/вх; зап/вых.)</t>
  </si>
  <si>
    <t>смена навесного замка (4эт-холл; 6эт.м/кам)</t>
  </si>
  <si>
    <t>смена дверных петель (зап/вых;)</t>
  </si>
  <si>
    <t>ремонт дверей (цен/тамб)</t>
  </si>
  <si>
    <t>замена врезного замка (5эт.холл)</t>
  </si>
  <si>
    <t>смена навесного замка (п/полье)</t>
  </si>
  <si>
    <t>смена пружины дверной(1эт.м/кам)</t>
  </si>
  <si>
    <t>смена завёрток форточных (6эт.холл)</t>
  </si>
  <si>
    <t>уст.дв.полотен б/у (9эт.балкон)</t>
  </si>
  <si>
    <t>смена дверных петель (9эт.балкон)</t>
  </si>
  <si>
    <t>смена навесного замка (9эт-балкон)</t>
  </si>
  <si>
    <t>смена  ручек дверных(9эт.балкон)</t>
  </si>
  <si>
    <t>смена пружины дверной(подполье)</t>
  </si>
  <si>
    <t>смена навесного замка (подполье)</t>
  </si>
  <si>
    <t>замена врезного замка (кастелянная)</t>
  </si>
  <si>
    <t>смена пружины дверной(3эт.цен.л/к,зап.л/к)</t>
  </si>
  <si>
    <t>установка и крепление наличников (зап/вых-тамбур)</t>
  </si>
  <si>
    <t>уст.дв.полотен б/у (9эт.б/кр)</t>
  </si>
  <si>
    <t>смена дверных петель (6эт.холл; к.619)</t>
  </si>
  <si>
    <t>замена врезного замка (к.920)</t>
  </si>
  <si>
    <t>смена пружины дверной(1-9эт)</t>
  </si>
  <si>
    <t>смена дверных петель (5эт.м/кр)</t>
  </si>
  <si>
    <t>замена врезного замка (3,8эт.служ.комната;)</t>
  </si>
  <si>
    <t>смена пружины дверной(3эт.зап.л/к)</t>
  </si>
  <si>
    <t>смена дверных петель (6эт.зап.л/к)</t>
  </si>
  <si>
    <t>смена навесного замка (1эт-л/к)</t>
  </si>
  <si>
    <t>смена навесного замка (цен/вых)</t>
  </si>
  <si>
    <t>смена пружины дверной(цен/зап. л/к; поэтажно)</t>
  </si>
  <si>
    <t>замена врезного замка (вахта; 1эт.бытовка; 1эт.туалет)</t>
  </si>
  <si>
    <t>установка и крепление наличников (вахта)</t>
  </si>
  <si>
    <t>замена врезного замка (6эт.служ.туалет)</t>
  </si>
  <si>
    <t>смена дверных петель (1эт.зап/вых; 9эт.холл)</t>
  </si>
  <si>
    <t>смена навесного замка (к.218;цен/вых;1-9эт.холлы)</t>
  </si>
  <si>
    <t>смена дверных петель (9эт.м/кр; б/кр)</t>
  </si>
  <si>
    <t>смена пружины дверной(ц/вх-тамбур)</t>
  </si>
  <si>
    <t>М.К. Захарчук</t>
  </si>
  <si>
    <t>ремонт бетонных полов (м/камера)</t>
  </si>
  <si>
    <t>ООО "Жилищный трест" за ноябрь 2011года.</t>
  </si>
  <si>
    <t xml:space="preserve"> шт.</t>
  </si>
  <si>
    <t>ООО "Жилищный трест" за декабрь 2011года.</t>
  </si>
  <si>
    <t>ремонт дверей ( эт.5-зап.л/к )</t>
  </si>
  <si>
    <t>смена пружины дверной(9эт.зап.л/к.)</t>
  </si>
  <si>
    <t>замена врезного замка(вахта)</t>
  </si>
  <si>
    <t>смена дверных петель (зап.л/к-9эт.)</t>
  </si>
  <si>
    <t>ремонт дверей ( зап.выход-1эт.)</t>
  </si>
  <si>
    <t>смена дверных петель (м/камера-4эт.)</t>
  </si>
  <si>
    <t>смена шпингалетов(3,9эт.холл)</t>
  </si>
  <si>
    <t>смена  ручек дверных(цен.вх.зап.вых.4эт.м/кам.)</t>
  </si>
  <si>
    <t>ремонт двери (б/крыло,2эт.)</t>
  </si>
  <si>
    <t>ремонт дверей ( эт.2- бол.крыло,4эт.-м/камера )</t>
  </si>
  <si>
    <t>смена  ручек дверных(7эт.б/кр.)</t>
  </si>
  <si>
    <t>замена врезного замка (2эт.кухня. )</t>
  </si>
  <si>
    <t>нашивка брусков на дверные коробки (7эт.б/кр.)</t>
  </si>
  <si>
    <t>ремонт дверей ( 7эт.- большое крыло)</t>
  </si>
  <si>
    <t>смена навесного замка (7эт-холл)</t>
  </si>
  <si>
    <t>замена врезного замка (к.439)</t>
  </si>
  <si>
    <t>ремонт дверей ( эт.4-холл)</t>
  </si>
  <si>
    <t>ремонт створок (машин. Отделение,7эт.-бол.крыло)</t>
  </si>
  <si>
    <t>замена врезного замка (каб.зав.)</t>
  </si>
  <si>
    <t>ремонт двери (зап.выход-входная)</t>
  </si>
  <si>
    <t>ремонт створок (к.910)</t>
  </si>
  <si>
    <t>ремонт дверей ( эт.2-зап.л/к,каб.завед,)</t>
  </si>
  <si>
    <t>смена  ручек дверных(зап.вых.)</t>
  </si>
  <si>
    <t>ремонт дверей ( 7эт.-холл, 9эт./ малое крыло)</t>
  </si>
  <si>
    <t>замена врезного замка (к.820)</t>
  </si>
  <si>
    <t>ремонт дверей ( к.820)</t>
  </si>
  <si>
    <t>смена шпингалетов(цен.вх.)</t>
  </si>
  <si>
    <t>смена навесного замка (к.536)</t>
  </si>
  <si>
    <t>ремонт дверей ( эт.1-зап.выход)</t>
  </si>
  <si>
    <t>ремонт створок (эт.5-малое крыло)</t>
  </si>
  <si>
    <t>ремонт форточки (эт.5-малое крыло)</t>
  </si>
  <si>
    <t>ремонт дверей ( центр.вход)</t>
  </si>
  <si>
    <t>замена врезного замка (к.507.)</t>
  </si>
  <si>
    <t>смена навесного замка (6эт.плотн.ком.5эт.кухня.)</t>
  </si>
  <si>
    <t>ремонт двери (3эт.-холл)</t>
  </si>
  <si>
    <t>ремонт дверей ( эт.5-кухня, каб.зав.-к.309,3129эт.-цнтр.л/к)</t>
  </si>
  <si>
    <t>ремонт дверей ( зап.выхлд, 3эт.-центр.л/к)</t>
  </si>
  <si>
    <t>ремонт створок (к.312)</t>
  </si>
  <si>
    <t>ремонт форточки</t>
  </si>
  <si>
    <t>ремонт дверей (зап.выход-вхлдная, 2эт.-противод.,к.509)</t>
  </si>
  <si>
    <t>ремонт дверей (1,9эт.)</t>
  </si>
  <si>
    <t>замена врезного замка (1эт.стир.ком.)</t>
  </si>
  <si>
    <t>нашивка брусков на дверные коробки (цен.вх.)</t>
  </si>
  <si>
    <t>смена  ручек дверных(цен.вх.)</t>
  </si>
  <si>
    <t>Молодежный,1 3эт.</t>
  </si>
  <si>
    <t>пробивка металла на полах /металл б/у/</t>
  </si>
  <si>
    <t>пробивка металла на двери /металл б/у/</t>
  </si>
  <si>
    <t>Ремонт ступеней, полов</t>
  </si>
  <si>
    <t>ремонт покрытия полов линолеумом б/у (лифт)</t>
  </si>
  <si>
    <t>ремонт ступеней (центр.выход)</t>
  </si>
  <si>
    <t>смена пружины дверной(цен/вх,зап/вых)</t>
  </si>
  <si>
    <t>смена дверных петель (7 эт.м/кр.)</t>
  </si>
  <si>
    <t>смена накладного замка замка (5эт. к.636,4эт. туалет)</t>
  </si>
  <si>
    <t>смена заверток форточных (6эт.м/кр.)</t>
  </si>
  <si>
    <t>смена шпингалетов(6эт.м/кр.)</t>
  </si>
  <si>
    <t>смена дверных петель (9 эт.цент.б/кр.)</t>
  </si>
  <si>
    <t>смена пружины дверной (центр./вх.)</t>
  </si>
  <si>
    <t>смена навесного замка (6эт-холл)</t>
  </si>
  <si>
    <t>уст.дв.полотен б/у (5эт.зап. л/к)</t>
  </si>
  <si>
    <t>смена дверных петель (9эт.цен.л/к)</t>
  </si>
  <si>
    <t>смена пружины дверной(1эт. цен/вх,зап/вых)</t>
  </si>
  <si>
    <t>смена навесного замка (4эт-холл)</t>
  </si>
  <si>
    <t>смена дверных петель (8 эт.б/кр.)</t>
  </si>
  <si>
    <t>замена врезного замка (1эт. туалет)</t>
  </si>
  <si>
    <t>смена дверных петель (зап/вых. №1)</t>
  </si>
  <si>
    <t>смена пружины дверной(центр/вх.)</t>
  </si>
  <si>
    <t>смена дверных петель (зап/вых.)</t>
  </si>
  <si>
    <t>смена дверных петель (центр.вх.)</t>
  </si>
  <si>
    <t>нашивка брусков на оконные проемы (2-9эт.цен.л/к)</t>
  </si>
  <si>
    <t>смена пружины дверной(цен/вх,тамбур)</t>
  </si>
  <si>
    <t>смена дверных петель (7эт. балкон)</t>
  </si>
  <si>
    <t>смена ручек дверных (цен/вх. тамбур)</t>
  </si>
  <si>
    <t>смена дверных петель (2эт. Зап/вых. л/к,ц/вх.)</t>
  </si>
  <si>
    <t>замена врезного замка (1эт.служ.комната,8эт.туалет,к.618)</t>
  </si>
  <si>
    <t>смена заверток форточных (6эт.-холл)</t>
  </si>
  <si>
    <t>ремонт дверей (к.327)</t>
  </si>
  <si>
    <t>смена дверных петель (2эт.зап/вых.л/к)</t>
  </si>
  <si>
    <t>замена врезного замка (к.536)</t>
  </si>
  <si>
    <t>нашивка брусков на оконные проемы (цен.л/к)</t>
  </si>
  <si>
    <t>смена пружины дверной(зап/вых,л/к,1эт.зап/вых.л/к)</t>
  </si>
  <si>
    <t>замена врезного замка (бытовка швейцара)</t>
  </si>
  <si>
    <t>смена дверных петель (3эт.м/кр.)</t>
  </si>
  <si>
    <t>смена дверных петель (2п.5эт.п/дым.дв.цен/вх.)</t>
  </si>
  <si>
    <t>смена пружины дверной(цен/вх.)</t>
  </si>
  <si>
    <t>укрепление дверных наличников (зап/вых.)</t>
  </si>
  <si>
    <t>уст.дв.полотен б/у (п.2-5эт.)</t>
  </si>
  <si>
    <t>ремонт дверей (зап.вых.)</t>
  </si>
  <si>
    <t>смена дверных петель (1эт.зап/вых.л/к/вх.)</t>
  </si>
  <si>
    <t>смена пружины дверной(3эт.м/кр.)</t>
  </si>
  <si>
    <t>уст.дв.полотен б/у (3эт.м/кр.)</t>
  </si>
  <si>
    <t>замена врезного замка (к.220а)</t>
  </si>
  <si>
    <t>расчет затрат по надзору за фундаментами прилагается</t>
  </si>
  <si>
    <t>Технический осмотр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</si>
</sst>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\-??_);_(@_)"/>
    <numFmt numFmtId="166" formatCode="_(* #,##0_);_(* \(#,##0\);_(* \-??_);_(@_)"/>
    <numFmt numFmtId="167" formatCode="0.000"/>
    <numFmt numFmtId="168" formatCode="0.00;[Red]0.00"/>
    <numFmt numFmtId="169" formatCode="#,##0.0000"/>
    <numFmt numFmtId="170" formatCode="#,##0.0"/>
    <numFmt numFmtId="171" formatCode="0.0000000"/>
    <numFmt numFmtId="172" formatCode="0.000000"/>
    <numFmt numFmtId="173" formatCode="0.00000"/>
    <numFmt numFmtId="174" formatCode="0.0000"/>
    <numFmt numFmtId="175" formatCode="0.00000000"/>
    <numFmt numFmtId="176" formatCode="#,##0.000"/>
    <numFmt numFmtId="177" formatCode="[$-FC19]d\ mmmm\ yyyy\ &quot;г.&quot;"/>
    <numFmt numFmtId="178" formatCode="#,##0.0_р_.;\-#,##0.0_р_.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color indexed="27"/>
      <name val="Times New Roman"/>
      <family val="1"/>
    </font>
    <font>
      <sz val="14"/>
      <color indexed="27"/>
      <name val="Times New Roman"/>
      <family val="1"/>
    </font>
    <font>
      <b/>
      <sz val="14"/>
      <color indexed="12"/>
      <name val="Times New Roman"/>
      <family val="1"/>
    </font>
    <font>
      <b/>
      <u val="single"/>
      <sz val="14"/>
      <name val="Times New Roman"/>
      <family val="1"/>
    </font>
    <font>
      <sz val="14"/>
      <color indexed="8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Arial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57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10" xfId="0" applyFont="1" applyBorder="1" applyAlignment="1">
      <alignment/>
    </xf>
    <xf numFmtId="0" fontId="19" fillId="24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 wrapText="1"/>
    </xf>
    <xf numFmtId="0" fontId="25" fillId="24" borderId="12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center"/>
    </xf>
    <xf numFmtId="0" fontId="25" fillId="24" borderId="14" xfId="0" applyFont="1" applyFill="1" applyBorder="1" applyAlignment="1">
      <alignment horizontal="left"/>
    </xf>
    <xf numFmtId="0" fontId="25" fillId="25" borderId="13" xfId="0" applyFont="1" applyFill="1" applyBorder="1" applyAlignment="1">
      <alignment/>
    </xf>
    <xf numFmtId="49" fontId="25" fillId="0" borderId="15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 horizontal="left"/>
    </xf>
    <xf numFmtId="0" fontId="25" fillId="0" borderId="16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left" wrapText="1"/>
    </xf>
    <xf numFmtId="0" fontId="24" fillId="24" borderId="18" xfId="0" applyFont="1" applyFill="1" applyBorder="1" applyAlignment="1">
      <alignment horizontal="center"/>
    </xf>
    <xf numFmtId="0" fontId="24" fillId="0" borderId="19" xfId="0" applyFont="1" applyFill="1" applyBorder="1" applyAlignment="1">
      <alignment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/>
    </xf>
    <xf numFmtId="0" fontId="25" fillId="24" borderId="21" xfId="0" applyFont="1" applyFill="1" applyBorder="1" applyAlignment="1">
      <alignment horizontal="left"/>
    </xf>
    <xf numFmtId="0" fontId="25" fillId="26" borderId="13" xfId="0" applyFont="1" applyFill="1" applyBorder="1" applyAlignment="1">
      <alignment/>
    </xf>
    <xf numFmtId="0" fontId="25" fillId="26" borderId="16" xfId="0" applyFont="1" applyFill="1" applyBorder="1" applyAlignment="1">
      <alignment/>
    </xf>
    <xf numFmtId="0" fontId="25" fillId="26" borderId="17" xfId="0" applyFont="1" applyFill="1" applyBorder="1" applyAlignment="1">
      <alignment/>
    </xf>
    <xf numFmtId="0" fontId="25" fillId="26" borderId="13" xfId="0" applyFont="1" applyFill="1" applyBorder="1" applyAlignment="1">
      <alignment horizontal="center"/>
    </xf>
    <xf numFmtId="0" fontId="25" fillId="26" borderId="16" xfId="0" applyFont="1" applyFill="1" applyBorder="1" applyAlignment="1">
      <alignment horizontal="center"/>
    </xf>
    <xf numFmtId="0" fontId="25" fillId="26" borderId="1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26" borderId="22" xfId="0" applyFont="1" applyFill="1" applyBorder="1" applyAlignment="1">
      <alignment horizontal="center"/>
    </xf>
    <xf numFmtId="0" fontId="18" fillId="26" borderId="23" xfId="0" applyFont="1" applyFill="1" applyBorder="1" applyAlignment="1">
      <alignment/>
    </xf>
    <xf numFmtId="0" fontId="18" fillId="26" borderId="23" xfId="0" applyFont="1" applyFill="1" applyBorder="1" applyAlignment="1">
      <alignment horizontal="center"/>
    </xf>
    <xf numFmtId="0" fontId="18" fillId="26" borderId="19" xfId="0" applyFont="1" applyFill="1" applyBorder="1" applyAlignment="1">
      <alignment/>
    </xf>
    <xf numFmtId="0" fontId="18" fillId="26" borderId="24" xfId="0" applyFont="1" applyFill="1" applyBorder="1" applyAlignment="1">
      <alignment horizontal="left"/>
    </xf>
    <xf numFmtId="0" fontId="18" fillId="0" borderId="25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left"/>
    </xf>
    <xf numFmtId="0" fontId="25" fillId="26" borderId="27" xfId="0" applyFont="1" applyFill="1" applyBorder="1" applyAlignment="1">
      <alignment horizontal="center"/>
    </xf>
    <xf numFmtId="0" fontId="25" fillId="26" borderId="28" xfId="0" applyFont="1" applyFill="1" applyBorder="1" applyAlignment="1">
      <alignment/>
    </xf>
    <xf numFmtId="0" fontId="25" fillId="26" borderId="28" xfId="0" applyFont="1" applyFill="1" applyBorder="1" applyAlignment="1">
      <alignment horizontal="center"/>
    </xf>
    <xf numFmtId="0" fontId="25" fillId="26" borderId="15" xfId="0" applyFont="1" applyFill="1" applyBorder="1" applyAlignment="1">
      <alignment horizontal="center"/>
    </xf>
    <xf numFmtId="0" fontId="19" fillId="24" borderId="25" xfId="0" applyFont="1" applyFill="1" applyBorder="1" applyAlignment="1">
      <alignment horizontal="center"/>
    </xf>
    <xf numFmtId="0" fontId="19" fillId="24" borderId="26" xfId="0" applyFont="1" applyFill="1" applyBorder="1" applyAlignment="1">
      <alignment horizontal="center" vertical="center"/>
    </xf>
    <xf numFmtId="0" fontId="25" fillId="26" borderId="29" xfId="0" applyFont="1" applyFill="1" applyBorder="1" applyAlignment="1">
      <alignment horizontal="center"/>
    </xf>
    <xf numFmtId="0" fontId="25" fillId="26" borderId="3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23" fillId="0" borderId="13" xfId="0" applyFont="1" applyFill="1" applyBorder="1" applyAlignment="1">
      <alignment horizontal="center"/>
    </xf>
    <xf numFmtId="0" fontId="18" fillId="26" borderId="18" xfId="0" applyFont="1" applyFill="1" applyBorder="1" applyAlignment="1">
      <alignment horizontal="center"/>
    </xf>
    <xf numFmtId="0" fontId="18" fillId="26" borderId="19" xfId="0" applyFont="1" applyFill="1" applyBorder="1" applyAlignment="1">
      <alignment horizontal="center"/>
    </xf>
    <xf numFmtId="4" fontId="18" fillId="26" borderId="19" xfId="0" applyNumberFormat="1" applyFont="1" applyFill="1" applyBorder="1" applyAlignment="1">
      <alignment/>
    </xf>
    <xf numFmtId="4" fontId="18" fillId="26" borderId="23" xfId="0" applyNumberFormat="1" applyFont="1" applyFill="1" applyBorder="1" applyAlignment="1">
      <alignment/>
    </xf>
    <xf numFmtId="0" fontId="18" fillId="26" borderId="31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31" xfId="0" applyFont="1" applyFill="1" applyBorder="1" applyAlignment="1">
      <alignment/>
    </xf>
    <xf numFmtId="0" fontId="19" fillId="24" borderId="32" xfId="0" applyFont="1" applyFill="1" applyBorder="1" applyAlignment="1">
      <alignment horizontal="center"/>
    </xf>
    <xf numFmtId="0" fontId="19" fillId="24" borderId="33" xfId="0" applyFont="1" applyFill="1" applyBorder="1" applyAlignment="1">
      <alignment horizontal="center"/>
    </xf>
    <xf numFmtId="0" fontId="19" fillId="24" borderId="34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left"/>
    </xf>
    <xf numFmtId="0" fontId="18" fillId="26" borderId="20" xfId="0" applyFont="1" applyFill="1" applyBorder="1" applyAlignment="1">
      <alignment horizontal="left"/>
    </xf>
    <xf numFmtId="0" fontId="28" fillId="25" borderId="20" xfId="0" applyFont="1" applyFill="1" applyBorder="1" applyAlignment="1">
      <alignment horizontal="left"/>
    </xf>
    <xf numFmtId="0" fontId="19" fillId="22" borderId="36" xfId="0" applyFont="1" applyFill="1" applyBorder="1" applyAlignment="1">
      <alignment horizontal="center"/>
    </xf>
    <xf numFmtId="0" fontId="25" fillId="24" borderId="37" xfId="0" applyFont="1" applyFill="1" applyBorder="1" applyAlignment="1">
      <alignment horizontal="left"/>
    </xf>
    <xf numFmtId="0" fontId="18" fillId="26" borderId="36" xfId="0" applyFont="1" applyFill="1" applyBorder="1" applyAlignment="1">
      <alignment horizontal="left"/>
    </xf>
    <xf numFmtId="0" fontId="24" fillId="0" borderId="36" xfId="0" applyFont="1" applyFill="1" applyBorder="1" applyAlignment="1">
      <alignment/>
    </xf>
    <xf numFmtId="0" fontId="25" fillId="0" borderId="37" xfId="0" applyFont="1" applyBorder="1" applyAlignment="1">
      <alignment horizontal="left"/>
    </xf>
    <xf numFmtId="0" fontId="25" fillId="24" borderId="38" xfId="0" applyFont="1" applyFill="1" applyBorder="1" applyAlignment="1">
      <alignment horizontal="left"/>
    </xf>
    <xf numFmtId="0" fontId="18" fillId="0" borderId="36" xfId="0" applyFont="1" applyFill="1" applyBorder="1" applyAlignment="1">
      <alignment horizontal="left"/>
    </xf>
    <xf numFmtId="4" fontId="25" fillId="26" borderId="17" xfId="0" applyNumberFormat="1" applyFont="1" applyFill="1" applyBorder="1" applyAlignment="1">
      <alignment/>
    </xf>
    <xf numFmtId="0" fontId="24" fillId="0" borderId="18" xfId="0" applyFont="1" applyFill="1" applyBorder="1" applyAlignment="1">
      <alignment horizontal="center"/>
    </xf>
    <xf numFmtId="0" fontId="18" fillId="26" borderId="39" xfId="0" applyFont="1" applyFill="1" applyBorder="1" applyAlignment="1">
      <alignment/>
    </xf>
    <xf numFmtId="0" fontId="24" fillId="0" borderId="31" xfId="0" applyFont="1" applyFill="1" applyBorder="1" applyAlignment="1">
      <alignment horizontal="center"/>
    </xf>
    <xf numFmtId="0" fontId="25" fillId="0" borderId="40" xfId="0" applyFont="1" applyBorder="1" applyAlignment="1">
      <alignment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19" fillId="22" borderId="43" xfId="0" applyFont="1" applyFill="1" applyBorder="1" applyAlignment="1">
      <alignment horizontal="center"/>
    </xf>
    <xf numFmtId="0" fontId="25" fillId="0" borderId="44" xfId="0" applyFont="1" applyBorder="1" applyAlignment="1">
      <alignment horizontal="left"/>
    </xf>
    <xf numFmtId="0" fontId="25" fillId="0" borderId="42" xfId="0" applyFont="1" applyBorder="1" applyAlignment="1">
      <alignment horizontal="left"/>
    </xf>
    <xf numFmtId="0" fontId="25" fillId="25" borderId="0" xfId="0" applyFont="1" applyFill="1" applyBorder="1" applyAlignment="1">
      <alignment horizontal="left"/>
    </xf>
    <xf numFmtId="0" fontId="26" fillId="26" borderId="45" xfId="0" applyFont="1" applyFill="1" applyBorder="1" applyAlignment="1">
      <alignment horizontal="center"/>
    </xf>
    <xf numFmtId="0" fontId="24" fillId="0" borderId="42" xfId="0" applyFont="1" applyFill="1" applyBorder="1" applyAlignment="1">
      <alignment/>
    </xf>
    <xf numFmtId="4" fontId="25" fillId="26" borderId="16" xfId="0" applyNumberFormat="1" applyFont="1" applyFill="1" applyBorder="1" applyAlignment="1">
      <alignment/>
    </xf>
    <xf numFmtId="0" fontId="25" fillId="24" borderId="2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19" fillId="24" borderId="46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28" fillId="0" borderId="45" xfId="0" applyFont="1" applyFill="1" applyBorder="1" applyAlignment="1">
      <alignment horizontal="center"/>
    </xf>
    <xf numFmtId="0" fontId="28" fillId="0" borderId="47" xfId="0" applyFont="1" applyFill="1" applyBorder="1" applyAlignment="1">
      <alignment/>
    </xf>
    <xf numFmtId="0" fontId="28" fillId="0" borderId="47" xfId="0" applyFont="1" applyFill="1" applyBorder="1" applyAlignment="1">
      <alignment horizontal="center"/>
    </xf>
    <xf numFmtId="2" fontId="28" fillId="0" borderId="48" xfId="0" applyNumberFormat="1" applyFont="1" applyFill="1" applyBorder="1" applyAlignment="1">
      <alignment/>
    </xf>
    <xf numFmtId="4" fontId="28" fillId="0" borderId="49" xfId="0" applyNumberFormat="1" applyFont="1" applyFill="1" applyBorder="1" applyAlignment="1">
      <alignment horizontal="center"/>
    </xf>
    <xf numFmtId="0" fontId="28" fillId="0" borderId="50" xfId="0" applyFont="1" applyFill="1" applyBorder="1" applyAlignment="1">
      <alignment horizontal="left"/>
    </xf>
    <xf numFmtId="0" fontId="18" fillId="22" borderId="32" xfId="0" applyFont="1" applyFill="1" applyBorder="1" applyAlignment="1">
      <alignment horizontal="left"/>
    </xf>
    <xf numFmtId="0" fontId="18" fillId="22" borderId="0" xfId="0" applyFont="1" applyFill="1" applyBorder="1" applyAlignment="1">
      <alignment horizontal="left"/>
    </xf>
    <xf numFmtId="0" fontId="18" fillId="22" borderId="0" xfId="0" applyFont="1" applyFill="1" applyBorder="1" applyAlignment="1">
      <alignment horizontal="center"/>
    </xf>
    <xf numFmtId="0" fontId="18" fillId="22" borderId="51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18" fillId="0" borderId="23" xfId="0" applyFont="1" applyFill="1" applyBorder="1" applyAlignment="1">
      <alignment horizontal="center"/>
    </xf>
    <xf numFmtId="0" fontId="18" fillId="0" borderId="52" xfId="0" applyFont="1" applyFill="1" applyBorder="1" applyAlignment="1">
      <alignment/>
    </xf>
    <xf numFmtId="4" fontId="18" fillId="0" borderId="53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left"/>
    </xf>
    <xf numFmtId="4" fontId="29" fillId="0" borderId="0" xfId="0" applyNumberFormat="1" applyFont="1" applyBorder="1" applyAlignment="1">
      <alignment horizontal="left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/>
    </xf>
    <xf numFmtId="0" fontId="18" fillId="25" borderId="19" xfId="0" applyFont="1" applyFill="1" applyBorder="1" applyAlignment="1">
      <alignment horizontal="center" vertical="center"/>
    </xf>
    <xf numFmtId="2" fontId="25" fillId="0" borderId="13" xfId="0" applyNumberFormat="1" applyFont="1" applyFill="1" applyBorder="1" applyAlignment="1">
      <alignment/>
    </xf>
    <xf numFmtId="2" fontId="23" fillId="0" borderId="13" xfId="0" applyNumberFormat="1" applyFont="1" applyFill="1" applyBorder="1" applyAlignment="1">
      <alignment/>
    </xf>
    <xf numFmtId="0" fontId="18" fillId="0" borderId="54" xfId="0" applyFont="1" applyBorder="1" applyAlignment="1">
      <alignment horizontal="center"/>
    </xf>
    <xf numFmtId="0" fontId="18" fillId="0" borderId="55" xfId="0" applyFont="1" applyBorder="1" applyAlignment="1">
      <alignment/>
    </xf>
    <xf numFmtId="0" fontId="18" fillId="0" borderId="55" xfId="0" applyFont="1" applyBorder="1" applyAlignment="1">
      <alignment horizontal="center"/>
    </xf>
    <xf numFmtId="4" fontId="18" fillId="0" borderId="55" xfId="0" applyNumberFormat="1" applyFont="1" applyBorder="1" applyAlignment="1">
      <alignment/>
    </xf>
    <xf numFmtId="0" fontId="18" fillId="0" borderId="56" xfId="0" applyFont="1" applyBorder="1" applyAlignment="1">
      <alignment horizontal="left"/>
    </xf>
    <xf numFmtId="0" fontId="18" fillId="25" borderId="18" xfId="0" applyFont="1" applyFill="1" applyBorder="1" applyAlignment="1">
      <alignment horizontal="center"/>
    </xf>
    <xf numFmtId="0" fontId="28" fillId="25" borderId="19" xfId="0" applyFont="1" applyFill="1" applyBorder="1" applyAlignment="1">
      <alignment/>
    </xf>
    <xf numFmtId="0" fontId="28" fillId="25" borderId="19" xfId="0" applyFont="1" applyFill="1" applyBorder="1" applyAlignment="1">
      <alignment horizontal="center"/>
    </xf>
    <xf numFmtId="164" fontId="28" fillId="25" borderId="19" xfId="0" applyNumberFormat="1" applyFont="1" applyFill="1" applyBorder="1" applyAlignment="1">
      <alignment horizontal="center"/>
    </xf>
    <xf numFmtId="4" fontId="28" fillId="25" borderId="19" xfId="0" applyNumberFormat="1" applyFont="1" applyFill="1" applyBorder="1" applyAlignment="1">
      <alignment/>
    </xf>
    <xf numFmtId="0" fontId="18" fillId="26" borderId="47" xfId="0" applyFont="1" applyFill="1" applyBorder="1" applyAlignment="1">
      <alignment/>
    </xf>
    <xf numFmtId="2" fontId="25" fillId="0" borderId="16" xfId="0" applyNumberFormat="1" applyFont="1" applyFill="1" applyBorder="1" applyAlignment="1">
      <alignment/>
    </xf>
    <xf numFmtId="0" fontId="25" fillId="0" borderId="57" xfId="0" applyFont="1" applyFill="1" applyBorder="1" applyAlignment="1">
      <alignment horizontal="left"/>
    </xf>
    <xf numFmtId="0" fontId="24" fillId="0" borderId="58" xfId="0" applyFont="1" applyFill="1" applyBorder="1" applyAlignment="1">
      <alignment horizontal="center"/>
    </xf>
    <xf numFmtId="0" fontId="25" fillId="25" borderId="28" xfId="0" applyFont="1" applyFill="1" applyBorder="1" applyAlignment="1">
      <alignment horizontal="center"/>
    </xf>
    <xf numFmtId="0" fontId="25" fillId="26" borderId="19" xfId="0" applyFont="1" applyFill="1" applyBorder="1" applyAlignment="1">
      <alignment horizontal="center"/>
    </xf>
    <xf numFmtId="2" fontId="18" fillId="26" borderId="23" xfId="0" applyNumberFormat="1" applyFont="1" applyFill="1" applyBorder="1" applyAlignment="1">
      <alignment horizontal="center"/>
    </xf>
    <xf numFmtId="0" fontId="25" fillId="25" borderId="14" xfId="0" applyFont="1" applyFill="1" applyBorder="1" applyAlignment="1">
      <alignment horizontal="left"/>
    </xf>
    <xf numFmtId="0" fontId="25" fillId="25" borderId="13" xfId="0" applyFont="1" applyFill="1" applyBorder="1" applyAlignment="1">
      <alignment horizontal="center"/>
    </xf>
    <xf numFmtId="0" fontId="25" fillId="25" borderId="21" xfId="0" applyFont="1" applyFill="1" applyBorder="1" applyAlignment="1">
      <alignment horizontal="left"/>
    </xf>
    <xf numFmtId="4" fontId="25" fillId="0" borderId="17" xfId="0" applyNumberFormat="1" applyFont="1" applyFill="1" applyBorder="1" applyAlignment="1">
      <alignment/>
    </xf>
    <xf numFmtId="0" fontId="27" fillId="0" borderId="59" xfId="0" applyFont="1" applyFill="1" applyBorder="1" applyAlignment="1">
      <alignment horizontal="left"/>
    </xf>
    <xf numFmtId="4" fontId="18" fillId="26" borderId="47" xfId="0" applyNumberFormat="1" applyFont="1" applyFill="1" applyBorder="1" applyAlignment="1">
      <alignment horizontal="center"/>
    </xf>
    <xf numFmtId="2" fontId="18" fillId="22" borderId="0" xfId="0" applyNumberFormat="1" applyFont="1" applyFill="1" applyBorder="1" applyAlignment="1">
      <alignment horizontal="left"/>
    </xf>
    <xf numFmtId="0" fontId="30" fillId="0" borderId="13" xfId="0" applyFont="1" applyFill="1" applyBorder="1" applyAlignment="1">
      <alignment horizontal="center"/>
    </xf>
    <xf numFmtId="0" fontId="25" fillId="25" borderId="16" xfId="0" applyFont="1" applyFill="1" applyBorder="1" applyAlignment="1">
      <alignment horizontal="left"/>
    </xf>
    <xf numFmtId="0" fontId="25" fillId="25" borderId="13" xfId="0" applyFont="1" applyFill="1" applyBorder="1" applyAlignment="1">
      <alignment horizontal="left"/>
    </xf>
    <xf numFmtId="0" fontId="25" fillId="25" borderId="28" xfId="0" applyFont="1" applyFill="1" applyBorder="1" applyAlignment="1">
      <alignment/>
    </xf>
    <xf numFmtId="0" fontId="25" fillId="25" borderId="17" xfId="0" applyFont="1" applyFill="1" applyBorder="1" applyAlignment="1">
      <alignment/>
    </xf>
    <xf numFmtId="49" fontId="23" fillId="25" borderId="13" xfId="0" applyNumberFormat="1" applyFont="1" applyFill="1" applyBorder="1" applyAlignment="1">
      <alignment/>
    </xf>
    <xf numFmtId="0" fontId="25" fillId="25" borderId="16" xfId="0" applyFont="1" applyFill="1" applyBorder="1" applyAlignment="1">
      <alignment/>
    </xf>
    <xf numFmtId="0" fontId="23" fillId="25" borderId="13" xfId="0" applyFont="1" applyFill="1" applyBorder="1" applyAlignment="1">
      <alignment horizontal="center"/>
    </xf>
    <xf numFmtId="0" fontId="25" fillId="24" borderId="60" xfId="0" applyFont="1" applyFill="1" applyBorder="1" applyAlignment="1">
      <alignment horizontal="right"/>
    </xf>
    <xf numFmtId="0" fontId="23" fillId="25" borderId="13" xfId="0" applyFont="1" applyFill="1" applyBorder="1" applyAlignment="1">
      <alignment/>
    </xf>
    <xf numFmtId="0" fontId="25" fillId="25" borderId="16" xfId="0" applyFont="1" applyFill="1" applyBorder="1" applyAlignment="1">
      <alignment horizontal="center"/>
    </xf>
    <xf numFmtId="0" fontId="25" fillId="24" borderId="61" xfId="0" applyFont="1" applyFill="1" applyBorder="1" applyAlignment="1">
      <alignment horizontal="right"/>
    </xf>
    <xf numFmtId="0" fontId="18" fillId="26" borderId="17" xfId="0" applyFont="1" applyFill="1" applyBorder="1" applyAlignment="1">
      <alignment/>
    </xf>
    <xf numFmtId="2" fontId="25" fillId="26" borderId="17" xfId="0" applyNumberFormat="1" applyFont="1" applyFill="1" applyBorder="1" applyAlignment="1">
      <alignment horizontal="center"/>
    </xf>
    <xf numFmtId="0" fontId="25" fillId="25" borderId="17" xfId="0" applyFont="1" applyFill="1" applyBorder="1" applyAlignment="1">
      <alignment horizontal="left"/>
    </xf>
    <xf numFmtId="2" fontId="18" fillId="26" borderId="19" xfId="0" applyNumberFormat="1" applyFont="1" applyFill="1" applyBorder="1" applyAlignment="1">
      <alignment horizontal="center"/>
    </xf>
    <xf numFmtId="2" fontId="25" fillId="26" borderId="16" xfId="0" applyNumberFormat="1" applyFont="1" applyFill="1" applyBorder="1" applyAlignment="1">
      <alignment horizontal="center"/>
    </xf>
    <xf numFmtId="0" fontId="18" fillId="26" borderId="16" xfId="0" applyFont="1" applyFill="1" applyBorder="1" applyAlignment="1">
      <alignment/>
    </xf>
    <xf numFmtId="0" fontId="25" fillId="0" borderId="19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left"/>
    </xf>
    <xf numFmtId="0" fontId="18" fillId="26" borderId="62" xfId="0" applyFont="1" applyFill="1" applyBorder="1" applyAlignment="1">
      <alignment/>
    </xf>
    <xf numFmtId="0" fontId="25" fillId="26" borderId="61" xfId="0" applyFont="1" applyFill="1" applyBorder="1" applyAlignment="1">
      <alignment horizontal="center"/>
    </xf>
    <xf numFmtId="2" fontId="18" fillId="26" borderId="63" xfId="0" applyNumberFormat="1" applyFont="1" applyFill="1" applyBorder="1" applyAlignment="1">
      <alignment horizontal="center"/>
    </xf>
    <xf numFmtId="0" fontId="18" fillId="26" borderId="63" xfId="0" applyFont="1" applyFill="1" applyBorder="1" applyAlignment="1">
      <alignment/>
    </xf>
    <xf numFmtId="0" fontId="25" fillId="24" borderId="64" xfId="0" applyFont="1" applyFill="1" applyBorder="1" applyAlignment="1">
      <alignment horizontal="left"/>
    </xf>
    <xf numFmtId="0" fontId="18" fillId="26" borderId="13" xfId="0" applyFont="1" applyFill="1" applyBorder="1" applyAlignment="1">
      <alignment/>
    </xf>
    <xf numFmtId="0" fontId="25" fillId="24" borderId="13" xfId="0" applyFont="1" applyFill="1" applyBorder="1" applyAlignment="1">
      <alignment horizontal="left"/>
    </xf>
    <xf numFmtId="0" fontId="18" fillId="26" borderId="65" xfId="0" applyFont="1" applyFill="1" applyBorder="1" applyAlignment="1">
      <alignment/>
    </xf>
    <xf numFmtId="0" fontId="25" fillId="26" borderId="55" xfId="0" applyFont="1" applyFill="1" applyBorder="1" applyAlignment="1">
      <alignment horizontal="center"/>
    </xf>
    <xf numFmtId="2" fontId="18" fillId="26" borderId="47" xfId="0" applyNumberFormat="1" applyFont="1" applyFill="1" applyBorder="1" applyAlignment="1">
      <alignment horizontal="center"/>
    </xf>
    <xf numFmtId="0" fontId="18" fillId="26" borderId="47" xfId="0" applyFont="1" applyFill="1" applyBorder="1" applyAlignment="1">
      <alignment/>
    </xf>
    <xf numFmtId="4" fontId="18" fillId="26" borderId="47" xfId="0" applyNumberFormat="1" applyFont="1" applyFill="1" applyBorder="1" applyAlignment="1">
      <alignment/>
    </xf>
    <xf numFmtId="0" fontId="25" fillId="24" borderId="56" xfId="0" applyFont="1" applyFill="1" applyBorder="1" applyAlignment="1">
      <alignment horizontal="left"/>
    </xf>
    <xf numFmtId="0" fontId="18" fillId="26" borderId="47" xfId="0" applyFont="1" applyFill="1" applyBorder="1" applyAlignment="1">
      <alignment horizontal="center"/>
    </xf>
    <xf numFmtId="0" fontId="18" fillId="26" borderId="66" xfId="0" applyFont="1" applyFill="1" applyBorder="1" applyAlignment="1">
      <alignment horizontal="left"/>
    </xf>
    <xf numFmtId="0" fontId="18" fillId="26" borderId="45" xfId="0" applyFont="1" applyFill="1" applyBorder="1" applyAlignment="1">
      <alignment horizontal="center"/>
    </xf>
    <xf numFmtId="0" fontId="24" fillId="0" borderId="43" xfId="0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/>
    </xf>
    <xf numFmtId="0" fontId="30" fillId="0" borderId="14" xfId="0" applyFont="1" applyFill="1" applyBorder="1" applyAlignment="1">
      <alignment horizontal="left"/>
    </xf>
    <xf numFmtId="0" fontId="30" fillId="0" borderId="13" xfId="0" applyFont="1" applyFill="1" applyBorder="1" applyAlignment="1">
      <alignment/>
    </xf>
    <xf numFmtId="49" fontId="25" fillId="25" borderId="13" xfId="0" applyNumberFormat="1" applyFont="1" applyFill="1" applyBorder="1" applyAlignment="1">
      <alignment/>
    </xf>
    <xf numFmtId="0" fontId="30" fillId="0" borderId="13" xfId="0" applyFont="1" applyFill="1" applyBorder="1" applyAlignment="1">
      <alignment horizontal="center"/>
    </xf>
    <xf numFmtId="0" fontId="30" fillId="26" borderId="13" xfId="0" applyFont="1" applyFill="1" applyBorder="1" applyAlignment="1">
      <alignment horizontal="center"/>
    </xf>
    <xf numFmtId="0" fontId="30" fillId="26" borderId="13" xfId="0" applyFont="1" applyFill="1" applyBorder="1" applyAlignment="1">
      <alignment/>
    </xf>
    <xf numFmtId="4" fontId="30" fillId="26" borderId="13" xfId="0" applyNumberFormat="1" applyFont="1" applyFill="1" applyBorder="1" applyAlignment="1">
      <alignment/>
    </xf>
    <xf numFmtId="0" fontId="30" fillId="26" borderId="16" xfId="0" applyFont="1" applyFill="1" applyBorder="1" applyAlignment="1">
      <alignment/>
    </xf>
    <xf numFmtId="0" fontId="30" fillId="26" borderId="16" xfId="0" applyFont="1" applyFill="1" applyBorder="1" applyAlignment="1">
      <alignment horizontal="center"/>
    </xf>
    <xf numFmtId="4" fontId="30" fillId="26" borderId="16" xfId="0" applyNumberFormat="1" applyFont="1" applyFill="1" applyBorder="1" applyAlignment="1">
      <alignment/>
    </xf>
    <xf numFmtId="0" fontId="30" fillId="25" borderId="13" xfId="0" applyFont="1" applyFill="1" applyBorder="1" applyAlignment="1">
      <alignment/>
    </xf>
    <xf numFmtId="0" fontId="30" fillId="0" borderId="14" xfId="0" applyFont="1" applyFill="1" applyBorder="1" applyAlignment="1">
      <alignment horizontal="left"/>
    </xf>
    <xf numFmtId="49" fontId="25" fillId="25" borderId="17" xfId="0" applyNumberFormat="1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30" fillId="26" borderId="12" xfId="0" applyFont="1" applyFill="1" applyBorder="1" applyAlignment="1">
      <alignment horizontal="left"/>
    </xf>
    <xf numFmtId="0" fontId="18" fillId="26" borderId="54" xfId="0" applyFont="1" applyFill="1" applyBorder="1" applyAlignment="1">
      <alignment horizontal="center"/>
    </xf>
    <xf numFmtId="49" fontId="25" fillId="0" borderId="27" xfId="0" applyNumberFormat="1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2" fontId="25" fillId="0" borderId="28" xfId="0" applyNumberFormat="1" applyFont="1" applyFill="1" applyBorder="1" applyAlignment="1">
      <alignment/>
    </xf>
    <xf numFmtId="0" fontId="25" fillId="0" borderId="12" xfId="0" applyFont="1" applyFill="1" applyBorder="1" applyAlignment="1">
      <alignment horizontal="left"/>
    </xf>
    <xf numFmtId="49" fontId="25" fillId="0" borderId="67" xfId="0" applyNumberFormat="1" applyFont="1" applyFill="1" applyBorder="1" applyAlignment="1">
      <alignment horizontal="center"/>
    </xf>
    <xf numFmtId="49" fontId="25" fillId="25" borderId="68" xfId="0" applyNumberFormat="1" applyFont="1" applyFill="1" applyBorder="1" applyAlignment="1">
      <alignment/>
    </xf>
    <xf numFmtId="0" fontId="25" fillId="0" borderId="68" xfId="0" applyFont="1" applyFill="1" applyBorder="1" applyAlignment="1">
      <alignment horizontal="center"/>
    </xf>
    <xf numFmtId="0" fontId="25" fillId="25" borderId="68" xfId="0" applyFont="1" applyFill="1" applyBorder="1" applyAlignment="1">
      <alignment horizontal="center"/>
    </xf>
    <xf numFmtId="0" fontId="25" fillId="25" borderId="68" xfId="0" applyFont="1" applyFill="1" applyBorder="1" applyAlignment="1">
      <alignment/>
    </xf>
    <xf numFmtId="2" fontId="25" fillId="0" borderId="68" xfId="0" applyNumberFormat="1" applyFont="1" applyFill="1" applyBorder="1" applyAlignment="1">
      <alignment/>
    </xf>
    <xf numFmtId="0" fontId="25" fillId="25" borderId="69" xfId="0" applyFont="1" applyFill="1" applyBorder="1" applyAlignment="1">
      <alignment horizontal="left"/>
    </xf>
    <xf numFmtId="0" fontId="30" fillId="0" borderId="28" xfId="0" applyFont="1" applyFill="1" applyBorder="1" applyAlignment="1">
      <alignment horizontal="center"/>
    </xf>
    <xf numFmtId="0" fontId="30" fillId="25" borderId="28" xfId="0" applyFont="1" applyFill="1" applyBorder="1" applyAlignment="1">
      <alignment/>
    </xf>
    <xf numFmtId="2" fontId="30" fillId="0" borderId="28" xfId="0" applyNumberFormat="1" applyFont="1" applyFill="1" applyBorder="1" applyAlignment="1">
      <alignment/>
    </xf>
    <xf numFmtId="0" fontId="30" fillId="0" borderId="12" xfId="0" applyFont="1" applyFill="1" applyBorder="1" applyAlignment="1">
      <alignment horizontal="left"/>
    </xf>
    <xf numFmtId="0" fontId="30" fillId="0" borderId="14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30" fillId="25" borderId="68" xfId="0" applyFont="1" applyFill="1" applyBorder="1" applyAlignment="1">
      <alignment/>
    </xf>
    <xf numFmtId="2" fontId="30" fillId="0" borderId="68" xfId="0" applyNumberFormat="1" applyFont="1" applyFill="1" applyBorder="1" applyAlignment="1">
      <alignment/>
    </xf>
    <xf numFmtId="0" fontId="30" fillId="0" borderId="69" xfId="0" applyFont="1" applyFill="1" applyBorder="1" applyAlignment="1">
      <alignment horizontal="left"/>
    </xf>
    <xf numFmtId="0" fontId="30" fillId="25" borderId="28" xfId="0" applyFont="1" applyFill="1" applyBorder="1" applyAlignment="1">
      <alignment horizontal="center"/>
    </xf>
    <xf numFmtId="0" fontId="30" fillId="25" borderId="13" xfId="0" applyFont="1" applyFill="1" applyBorder="1" applyAlignment="1">
      <alignment horizontal="center"/>
    </xf>
    <xf numFmtId="2" fontId="25" fillId="24" borderId="17" xfId="0" applyNumberFormat="1" applyFont="1" applyFill="1" applyBorder="1" applyAlignment="1">
      <alignment horizontal="right"/>
    </xf>
    <xf numFmtId="0" fontId="25" fillId="24" borderId="57" xfId="0" applyFont="1" applyFill="1" applyBorder="1" applyAlignment="1">
      <alignment horizontal="left"/>
    </xf>
    <xf numFmtId="0" fontId="30" fillId="26" borderId="27" xfId="0" applyFont="1" applyFill="1" applyBorder="1" applyAlignment="1">
      <alignment horizontal="center"/>
    </xf>
    <xf numFmtId="0" fontId="30" fillId="26" borderId="15" xfId="0" applyFont="1" applyFill="1" applyBorder="1" applyAlignment="1">
      <alignment horizontal="center"/>
    </xf>
    <xf numFmtId="0" fontId="30" fillId="26" borderId="67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4" fontId="18" fillId="27" borderId="23" xfId="0" applyNumberFormat="1" applyFont="1" applyFill="1" applyBorder="1" applyAlignment="1">
      <alignment/>
    </xf>
    <xf numFmtId="0" fontId="19" fillId="24" borderId="0" xfId="0" applyFont="1" applyFill="1" applyBorder="1" applyAlignment="1">
      <alignment horizontal="left" vertical="top"/>
    </xf>
    <xf numFmtId="2" fontId="18" fillId="26" borderId="17" xfId="0" applyNumberFormat="1" applyFont="1" applyFill="1" applyBorder="1" applyAlignment="1">
      <alignment horizontal="center"/>
    </xf>
    <xf numFmtId="0" fontId="30" fillId="0" borderId="27" xfId="0" applyFont="1" applyFill="1" applyBorder="1" applyAlignment="1">
      <alignment horizontal="center"/>
    </xf>
    <xf numFmtId="0" fontId="30" fillId="25" borderId="13" xfId="0" applyFont="1" applyFill="1" applyBorder="1" applyAlignment="1">
      <alignment/>
    </xf>
    <xf numFmtId="0" fontId="30" fillId="25" borderId="13" xfId="0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49" fontId="23" fillId="0" borderId="13" xfId="0" applyNumberFormat="1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3" xfId="0" applyFont="1" applyFill="1" applyBorder="1" applyAlignment="1">
      <alignment horizontal="right"/>
    </xf>
    <xf numFmtId="0" fontId="25" fillId="0" borderId="13" xfId="0" applyFont="1" applyFill="1" applyBorder="1" applyAlignment="1">
      <alignment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left"/>
    </xf>
    <xf numFmtId="0" fontId="19" fillId="24" borderId="70" xfId="0" applyFont="1" applyFill="1" applyBorder="1" applyAlignment="1">
      <alignment horizontal="center"/>
    </xf>
    <xf numFmtId="0" fontId="19" fillId="24" borderId="71" xfId="0" applyFont="1" applyFill="1" applyBorder="1" applyAlignment="1">
      <alignment horizontal="center"/>
    </xf>
    <xf numFmtId="0" fontId="19" fillId="24" borderId="72" xfId="0" applyFont="1" applyFill="1" applyBorder="1" applyAlignment="1">
      <alignment horizontal="center"/>
    </xf>
    <xf numFmtId="0" fontId="19" fillId="24" borderId="72" xfId="0" applyFont="1" applyFill="1" applyBorder="1" applyAlignment="1">
      <alignment horizontal="center" wrapText="1"/>
    </xf>
    <xf numFmtId="0" fontId="19" fillId="24" borderId="36" xfId="0" applyFont="1" applyFill="1" applyBorder="1" applyAlignment="1">
      <alignment horizontal="center" vertical="center"/>
    </xf>
    <xf numFmtId="0" fontId="20" fillId="24" borderId="71" xfId="0" applyFont="1" applyFill="1" applyBorder="1" applyAlignment="1">
      <alignment horizontal="center"/>
    </xf>
    <xf numFmtId="0" fontId="24" fillId="24" borderId="73" xfId="0" applyFont="1" applyFill="1" applyBorder="1" applyAlignment="1">
      <alignment horizontal="left"/>
    </xf>
    <xf numFmtId="0" fontId="18" fillId="24" borderId="72" xfId="0" applyFont="1" applyFill="1" applyBorder="1" applyAlignment="1">
      <alignment horizontal="center"/>
    </xf>
    <xf numFmtId="0" fontId="25" fillId="24" borderId="36" xfId="0" applyFont="1" applyFill="1" applyBorder="1" applyAlignment="1">
      <alignment horizontal="left" vertical="center"/>
    </xf>
    <xf numFmtId="0" fontId="18" fillId="24" borderId="73" xfId="0" applyFont="1" applyFill="1" applyBorder="1" applyAlignment="1">
      <alignment horizontal="left"/>
    </xf>
    <xf numFmtId="0" fontId="18" fillId="24" borderId="72" xfId="0" applyFont="1" applyFill="1" applyBorder="1" applyAlignment="1">
      <alignment horizontal="center" wrapText="1"/>
    </xf>
    <xf numFmtId="0" fontId="19" fillId="24" borderId="42" xfId="0" applyFont="1" applyFill="1" applyBorder="1" applyAlignment="1">
      <alignment horizontal="left" vertical="top"/>
    </xf>
    <xf numFmtId="0" fontId="25" fillId="24" borderId="17" xfId="0" applyFont="1" applyFill="1" applyBorder="1" applyAlignment="1">
      <alignment horizontal="left"/>
    </xf>
    <xf numFmtId="2" fontId="23" fillId="0" borderId="68" xfId="0" applyNumberFormat="1" applyFont="1" applyFill="1" applyBorder="1" applyAlignment="1">
      <alignment/>
    </xf>
    <xf numFmtId="0" fontId="18" fillId="26" borderId="17" xfId="0" applyFont="1" applyFill="1" applyBorder="1" applyAlignment="1">
      <alignment horizontal="center"/>
    </xf>
    <xf numFmtId="4" fontId="18" fillId="25" borderId="19" xfId="0" applyNumberFormat="1" applyFont="1" applyFill="1" applyBorder="1" applyAlignment="1">
      <alignment horizontal="right" vertical="center"/>
    </xf>
    <xf numFmtId="0" fontId="30" fillId="0" borderId="15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center"/>
    </xf>
    <xf numFmtId="0" fontId="30" fillId="26" borderId="27" xfId="0" applyFont="1" applyFill="1" applyBorder="1" applyAlignment="1">
      <alignment horizontal="center"/>
    </xf>
    <xf numFmtId="0" fontId="30" fillId="26" borderId="28" xfId="0" applyFont="1" applyFill="1" applyBorder="1" applyAlignment="1">
      <alignment/>
    </xf>
    <xf numFmtId="0" fontId="30" fillId="26" borderId="28" xfId="0" applyFont="1" applyFill="1" applyBorder="1" applyAlignment="1">
      <alignment horizontal="center"/>
    </xf>
    <xf numFmtId="4" fontId="30" fillId="26" borderId="28" xfId="0" applyNumberFormat="1" applyFont="1" applyFill="1" applyBorder="1" applyAlignment="1">
      <alignment/>
    </xf>
    <xf numFmtId="0" fontId="30" fillId="26" borderId="30" xfId="0" applyFont="1" applyFill="1" applyBorder="1" applyAlignment="1">
      <alignment horizontal="center"/>
    </xf>
    <xf numFmtId="4" fontId="18" fillId="26" borderId="23" xfId="0" applyNumberFormat="1" applyFont="1" applyFill="1" applyBorder="1" applyAlignment="1">
      <alignment horizontal="right"/>
    </xf>
    <xf numFmtId="0" fontId="30" fillId="0" borderId="27" xfId="0" applyFont="1" applyFill="1" applyBorder="1" applyAlignment="1">
      <alignment horizontal="center"/>
    </xf>
    <xf numFmtId="0" fontId="30" fillId="25" borderId="28" xfId="0" applyFont="1" applyFill="1" applyBorder="1" applyAlignment="1">
      <alignment/>
    </xf>
    <xf numFmtId="0" fontId="30" fillId="0" borderId="28" xfId="0" applyFont="1" applyFill="1" applyBorder="1" applyAlignment="1">
      <alignment horizontal="center"/>
    </xf>
    <xf numFmtId="0" fontId="30" fillId="25" borderId="28" xfId="0" applyFont="1" applyFill="1" applyBorder="1" applyAlignment="1">
      <alignment horizontal="center"/>
    </xf>
    <xf numFmtId="2" fontId="30" fillId="0" borderId="28" xfId="0" applyNumberFormat="1" applyFont="1" applyFill="1" applyBorder="1" applyAlignment="1">
      <alignment/>
    </xf>
    <xf numFmtId="2" fontId="30" fillId="0" borderId="68" xfId="0" applyNumberFormat="1" applyFont="1" applyFill="1" applyBorder="1" applyAlignment="1">
      <alignment/>
    </xf>
    <xf numFmtId="0" fontId="30" fillId="26" borderId="15" xfId="0" applyFont="1" applyFill="1" applyBorder="1" applyAlignment="1">
      <alignment horizontal="center"/>
    </xf>
    <xf numFmtId="0" fontId="30" fillId="26" borderId="67" xfId="0" applyFont="1" applyFill="1" applyBorder="1" applyAlignment="1">
      <alignment horizontal="center"/>
    </xf>
    <xf numFmtId="0" fontId="25" fillId="0" borderId="64" xfId="0" applyFont="1" applyFill="1" applyBorder="1" applyAlignment="1">
      <alignment horizontal="left"/>
    </xf>
    <xf numFmtId="0" fontId="18" fillId="26" borderId="27" xfId="0" applyFont="1" applyFill="1" applyBorder="1" applyAlignment="1">
      <alignment horizontal="center"/>
    </xf>
    <xf numFmtId="2" fontId="25" fillId="26" borderId="28" xfId="0" applyNumberFormat="1" applyFont="1" applyFill="1" applyBorder="1" applyAlignment="1">
      <alignment horizontal="center"/>
    </xf>
    <xf numFmtId="0" fontId="25" fillId="24" borderId="69" xfId="0" applyFont="1" applyFill="1" applyBorder="1" applyAlignment="1">
      <alignment horizontal="left"/>
    </xf>
    <xf numFmtId="0" fontId="19" fillId="22" borderId="41" xfId="0" applyFont="1" applyFill="1" applyBorder="1" applyAlignment="1">
      <alignment horizontal="center"/>
    </xf>
    <xf numFmtId="49" fontId="25" fillId="0" borderId="30" xfId="0" applyNumberFormat="1" applyFont="1" applyFill="1" applyBorder="1" applyAlignment="1">
      <alignment horizontal="center"/>
    </xf>
    <xf numFmtId="0" fontId="25" fillId="26" borderId="68" xfId="0" applyFont="1" applyFill="1" applyBorder="1" applyAlignment="1">
      <alignment horizontal="center"/>
    </xf>
    <xf numFmtId="0" fontId="18" fillId="26" borderId="68" xfId="0" applyFont="1" applyFill="1" applyBorder="1" applyAlignment="1">
      <alignment/>
    </xf>
    <xf numFmtId="0" fontId="25" fillId="0" borderId="17" xfId="0" applyFont="1" applyFill="1" applyBorder="1" applyAlignment="1">
      <alignment horizontal="left"/>
    </xf>
    <xf numFmtId="0" fontId="25" fillId="0" borderId="15" xfId="0" applyNumberFormat="1" applyFont="1" applyFill="1" applyBorder="1" applyAlignment="1">
      <alignment horizontal="center"/>
    </xf>
    <xf numFmtId="0" fontId="21" fillId="0" borderId="74" xfId="0" applyFont="1" applyFill="1" applyBorder="1" applyAlignment="1">
      <alignment horizontal="center"/>
    </xf>
    <xf numFmtId="0" fontId="25" fillId="0" borderId="61" xfId="0" applyFont="1" applyFill="1" applyBorder="1" applyAlignment="1">
      <alignment horizontal="left"/>
    </xf>
    <xf numFmtId="0" fontId="21" fillId="0" borderId="61" xfId="0" applyFont="1" applyFill="1" applyBorder="1" applyAlignment="1">
      <alignment horizontal="center"/>
    </xf>
    <xf numFmtId="0" fontId="21" fillId="0" borderId="61" xfId="0" applyFont="1" applyFill="1" applyBorder="1" applyAlignment="1">
      <alignment horizontal="center" wrapText="1"/>
    </xf>
    <xf numFmtId="0" fontId="19" fillId="0" borderId="61" xfId="0" applyFont="1" applyFill="1" applyBorder="1" applyAlignment="1">
      <alignment horizontal="center"/>
    </xf>
    <xf numFmtId="0" fontId="21" fillId="0" borderId="61" xfId="0" applyFont="1" applyFill="1" applyBorder="1" applyAlignment="1">
      <alignment horizontal="right"/>
    </xf>
    <xf numFmtId="0" fontId="25" fillId="0" borderId="64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right"/>
    </xf>
    <xf numFmtId="0" fontId="18" fillId="0" borderId="20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/>
    </xf>
    <xf numFmtId="0" fontId="34" fillId="0" borderId="15" xfId="0" applyFont="1" applyFill="1" applyBorder="1" applyAlignment="1">
      <alignment horizontal="center"/>
    </xf>
    <xf numFmtId="2" fontId="34" fillId="0" borderId="13" xfId="0" applyNumberFormat="1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30" fillId="0" borderId="57" xfId="0" applyFont="1" applyFill="1" applyBorder="1" applyAlignment="1">
      <alignment horizontal="left"/>
    </xf>
    <xf numFmtId="2" fontId="30" fillId="0" borderId="13" xfId="0" applyNumberFormat="1" applyFont="1" applyFill="1" applyBorder="1" applyAlignment="1">
      <alignment/>
    </xf>
    <xf numFmtId="49" fontId="25" fillId="0" borderId="13" xfId="0" applyNumberFormat="1" applyFont="1" applyFill="1" applyBorder="1" applyAlignment="1">
      <alignment/>
    </xf>
    <xf numFmtId="2" fontId="25" fillId="0" borderId="17" xfId="0" applyNumberFormat="1" applyFont="1" applyFill="1" applyBorder="1" applyAlignment="1">
      <alignment/>
    </xf>
    <xf numFmtId="0" fontId="34" fillId="0" borderId="14" xfId="0" applyFont="1" applyFill="1" applyBorder="1" applyAlignment="1">
      <alignment horizontal="left"/>
    </xf>
    <xf numFmtId="0" fontId="25" fillId="0" borderId="14" xfId="0" applyFont="1" applyFill="1" applyBorder="1" applyAlignment="1">
      <alignment/>
    </xf>
    <xf numFmtId="0" fontId="25" fillId="0" borderId="29" xfId="0" applyNumberFormat="1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25" fillId="0" borderId="30" xfId="0" applyNumberFormat="1" applyFont="1" applyFill="1" applyBorder="1" applyAlignment="1">
      <alignment horizontal="center"/>
    </xf>
    <xf numFmtId="2" fontId="30" fillId="0" borderId="16" xfId="0" applyNumberFormat="1" applyFont="1" applyFill="1" applyBorder="1" applyAlignment="1">
      <alignment/>
    </xf>
    <xf numFmtId="0" fontId="30" fillId="0" borderId="21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center" wrapText="1"/>
    </xf>
    <xf numFmtId="0" fontId="25" fillId="0" borderId="16" xfId="0" applyFont="1" applyFill="1" applyBorder="1" applyAlignment="1">
      <alignment horizontal="center" wrapText="1"/>
    </xf>
    <xf numFmtId="0" fontId="25" fillId="0" borderId="16" xfId="0" applyFont="1" applyFill="1" applyBorder="1" applyAlignment="1">
      <alignment horizontal="right"/>
    </xf>
    <xf numFmtId="0" fontId="25" fillId="0" borderId="14" xfId="0" applyFont="1" applyFill="1" applyBorder="1" applyAlignment="1">
      <alignment horizontal="left" vertical="center"/>
    </xf>
    <xf numFmtId="0" fontId="34" fillId="0" borderId="21" xfId="0" applyFont="1" applyFill="1" applyBorder="1" applyAlignment="1">
      <alignment horizontal="left"/>
    </xf>
    <xf numFmtId="2" fontId="25" fillId="0" borderId="17" xfId="0" applyNumberFormat="1" applyFont="1" applyFill="1" applyBorder="1" applyAlignment="1">
      <alignment horizontal="right"/>
    </xf>
    <xf numFmtId="0" fontId="25" fillId="25" borderId="12" xfId="0" applyFont="1" applyFill="1" applyBorder="1" applyAlignment="1">
      <alignment horizontal="left"/>
    </xf>
    <xf numFmtId="0" fontId="30" fillId="0" borderId="12" xfId="0" applyFont="1" applyFill="1" applyBorder="1" applyAlignment="1">
      <alignment/>
    </xf>
    <xf numFmtId="0" fontId="30" fillId="26" borderId="74" xfId="0" applyFont="1" applyFill="1" applyBorder="1" applyAlignment="1">
      <alignment horizontal="center"/>
    </xf>
    <xf numFmtId="0" fontId="30" fillId="26" borderId="61" xfId="0" applyFont="1" applyFill="1" applyBorder="1" applyAlignment="1">
      <alignment/>
    </xf>
    <xf numFmtId="0" fontId="30" fillId="26" borderId="61" xfId="0" applyFont="1" applyFill="1" applyBorder="1" applyAlignment="1">
      <alignment horizontal="center"/>
    </xf>
    <xf numFmtId="4" fontId="30" fillId="26" borderId="61" xfId="0" applyNumberFormat="1" applyFont="1" applyFill="1" applyBorder="1" applyAlignment="1">
      <alignment/>
    </xf>
    <xf numFmtId="0" fontId="30" fillId="26" borderId="64" xfId="0" applyFont="1" applyFill="1" applyBorder="1" applyAlignment="1">
      <alignment horizontal="left"/>
    </xf>
    <xf numFmtId="0" fontId="18" fillId="26" borderId="60" xfId="0" applyFont="1" applyFill="1" applyBorder="1" applyAlignment="1">
      <alignment/>
    </xf>
    <xf numFmtId="4" fontId="18" fillId="26" borderId="60" xfId="0" applyNumberFormat="1" applyFont="1" applyFill="1" applyBorder="1" applyAlignment="1">
      <alignment/>
    </xf>
    <xf numFmtId="2" fontId="18" fillId="24" borderId="72" xfId="0" applyNumberFormat="1" applyFont="1" applyFill="1" applyBorder="1" applyAlignment="1">
      <alignment horizontal="right"/>
    </xf>
    <xf numFmtId="0" fontId="25" fillId="0" borderId="17" xfId="0" applyFont="1" applyFill="1" applyBorder="1" applyAlignment="1">
      <alignment horizontal="center" wrapText="1"/>
    </xf>
    <xf numFmtId="0" fontId="25" fillId="24" borderId="68" xfId="0" applyFont="1" applyFill="1" applyBorder="1" applyAlignment="1">
      <alignment horizontal="right"/>
    </xf>
    <xf numFmtId="0" fontId="25" fillId="25" borderId="0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0" fontId="25" fillId="26" borderId="18" xfId="0" applyFont="1" applyFill="1" applyBorder="1" applyAlignment="1">
      <alignment horizontal="center"/>
    </xf>
    <xf numFmtId="0" fontId="18" fillId="26" borderId="74" xfId="0" applyFont="1" applyFill="1" applyBorder="1" applyAlignment="1">
      <alignment horizontal="center"/>
    </xf>
    <xf numFmtId="4" fontId="18" fillId="26" borderId="63" xfId="0" applyNumberFormat="1" applyFont="1" applyFill="1" applyBorder="1" applyAlignment="1">
      <alignment/>
    </xf>
    <xf numFmtId="0" fontId="18" fillId="26" borderId="55" xfId="0" applyFont="1" applyFill="1" applyBorder="1" applyAlignment="1">
      <alignment horizontal="center"/>
    </xf>
    <xf numFmtId="4" fontId="25" fillId="26" borderId="13" xfId="0" applyNumberFormat="1" applyFont="1" applyFill="1" applyBorder="1" applyAlignment="1">
      <alignment/>
    </xf>
    <xf numFmtId="0" fontId="25" fillId="26" borderId="17" xfId="0" applyFont="1" applyFill="1" applyBorder="1" applyAlignment="1">
      <alignment horizontal="left"/>
    </xf>
    <xf numFmtId="0" fontId="18" fillId="22" borderId="42" xfId="0" applyFont="1" applyFill="1" applyBorder="1" applyAlignment="1">
      <alignment horizontal="left"/>
    </xf>
    <xf numFmtId="2" fontId="25" fillId="0" borderId="16" xfId="0" applyNumberFormat="1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right"/>
    </xf>
    <xf numFmtId="0" fontId="18" fillId="0" borderId="73" xfId="0" applyFont="1" applyFill="1" applyBorder="1" applyAlignment="1">
      <alignment horizontal="center"/>
    </xf>
    <xf numFmtId="0" fontId="24" fillId="26" borderId="31" xfId="0" applyFont="1" applyFill="1" applyBorder="1" applyAlignment="1">
      <alignment horizontal="center"/>
    </xf>
    <xf numFmtId="0" fontId="25" fillId="0" borderId="68" xfId="0" applyFont="1" applyFill="1" applyBorder="1" applyAlignment="1">
      <alignment horizontal="left"/>
    </xf>
    <xf numFmtId="0" fontId="25" fillId="0" borderId="68" xfId="0" applyFont="1" applyFill="1" applyBorder="1" applyAlignment="1">
      <alignment horizontal="center" wrapText="1"/>
    </xf>
    <xf numFmtId="0" fontId="25" fillId="0" borderId="68" xfId="0" applyFont="1" applyFill="1" applyBorder="1" applyAlignment="1">
      <alignment horizontal="right"/>
    </xf>
    <xf numFmtId="0" fontId="25" fillId="0" borderId="69" xfId="0" applyFont="1" applyFill="1" applyBorder="1" applyAlignment="1">
      <alignment horizontal="left" vertical="center"/>
    </xf>
    <xf numFmtId="0" fontId="25" fillId="26" borderId="32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 wrapText="1"/>
    </xf>
    <xf numFmtId="4" fontId="29" fillId="0" borderId="0" xfId="0" applyNumberFormat="1" applyFont="1" applyBorder="1" applyAlignment="1">
      <alignment horizontal="center"/>
    </xf>
    <xf numFmtId="0" fontId="19" fillId="24" borderId="75" xfId="0" applyFont="1" applyFill="1" applyBorder="1" applyAlignment="1">
      <alignment horizontal="center"/>
    </xf>
    <xf numFmtId="0" fontId="19" fillId="24" borderId="75" xfId="0" applyFont="1" applyFill="1" applyBorder="1" applyAlignment="1">
      <alignment horizontal="center" wrapText="1"/>
    </xf>
    <xf numFmtId="0" fontId="25" fillId="26" borderId="74" xfId="0" applyFont="1" applyFill="1" applyBorder="1" applyAlignment="1">
      <alignment horizontal="center"/>
    </xf>
    <xf numFmtId="0" fontId="25" fillId="26" borderId="61" xfId="0" applyFont="1" applyFill="1" applyBorder="1" applyAlignment="1">
      <alignment/>
    </xf>
    <xf numFmtId="0" fontId="25" fillId="26" borderId="67" xfId="0" applyFont="1" applyFill="1" applyBorder="1" applyAlignment="1">
      <alignment horizontal="center"/>
    </xf>
    <xf numFmtId="0" fontId="25" fillId="26" borderId="68" xfId="0" applyFont="1" applyFill="1" applyBorder="1" applyAlignment="1">
      <alignment/>
    </xf>
    <xf numFmtId="2" fontId="25" fillId="24" borderId="68" xfId="0" applyNumberFormat="1" applyFont="1" applyFill="1" applyBorder="1" applyAlignment="1">
      <alignment horizontal="right"/>
    </xf>
    <xf numFmtId="0" fontId="24" fillId="26" borderId="27" xfId="0" applyFont="1" applyFill="1" applyBorder="1" applyAlignment="1">
      <alignment horizontal="center"/>
    </xf>
    <xf numFmtId="0" fontId="24" fillId="26" borderId="28" xfId="0" applyFont="1" applyFill="1" applyBorder="1" applyAlignment="1">
      <alignment/>
    </xf>
    <xf numFmtId="0" fontId="35" fillId="26" borderId="28" xfId="0" applyFont="1" applyFill="1" applyBorder="1" applyAlignment="1">
      <alignment horizontal="center"/>
    </xf>
    <xf numFmtId="2" fontId="24" fillId="26" borderId="28" xfId="0" applyNumberFormat="1" applyFont="1" applyFill="1" applyBorder="1" applyAlignment="1">
      <alignment horizontal="center"/>
    </xf>
    <xf numFmtId="4" fontId="24" fillId="26" borderId="28" xfId="0" applyNumberFormat="1" applyFont="1" applyFill="1" applyBorder="1" applyAlignment="1">
      <alignment/>
    </xf>
    <xf numFmtId="0" fontId="35" fillId="24" borderId="12" xfId="0" applyFont="1" applyFill="1" applyBorder="1" applyAlignment="1">
      <alignment horizontal="left"/>
    </xf>
    <xf numFmtId="0" fontId="18" fillId="26" borderId="30" xfId="0" applyFont="1" applyFill="1" applyBorder="1" applyAlignment="1">
      <alignment horizontal="center"/>
    </xf>
    <xf numFmtId="2" fontId="18" fillId="26" borderId="16" xfId="0" applyNumberFormat="1" applyFont="1" applyFill="1" applyBorder="1" applyAlignment="1">
      <alignment horizontal="center"/>
    </xf>
    <xf numFmtId="4" fontId="18" fillId="26" borderId="16" xfId="0" applyNumberFormat="1" applyFont="1" applyFill="1" applyBorder="1" applyAlignment="1">
      <alignment/>
    </xf>
    <xf numFmtId="0" fontId="25" fillId="25" borderId="61" xfId="0" applyFont="1" applyFill="1" applyBorder="1" applyAlignment="1">
      <alignment horizontal="left"/>
    </xf>
    <xf numFmtId="0" fontId="18" fillId="26" borderId="76" xfId="0" applyFont="1" applyFill="1" applyBorder="1" applyAlignment="1">
      <alignment horizontal="center"/>
    </xf>
    <xf numFmtId="0" fontId="18" fillId="26" borderId="63" xfId="0" applyFont="1" applyFill="1" applyBorder="1" applyAlignment="1">
      <alignment horizontal="center"/>
    </xf>
    <xf numFmtId="4" fontId="18" fillId="27" borderId="63" xfId="0" applyNumberFormat="1" applyFont="1" applyFill="1" applyBorder="1" applyAlignment="1">
      <alignment horizontal="right"/>
    </xf>
    <xf numFmtId="0" fontId="30" fillId="26" borderId="42" xfId="0" applyFont="1" applyFill="1" applyBorder="1" applyAlignment="1">
      <alignment horizontal="left"/>
    </xf>
    <xf numFmtId="0" fontId="18" fillId="25" borderId="54" xfId="0" applyFont="1" applyFill="1" applyBorder="1" applyAlignment="1">
      <alignment horizontal="center"/>
    </xf>
    <xf numFmtId="0" fontId="28" fillId="25" borderId="55" xfId="0" applyFont="1" applyFill="1" applyBorder="1" applyAlignment="1">
      <alignment/>
    </xf>
    <xf numFmtId="0" fontId="28" fillId="25" borderId="55" xfId="0" applyFont="1" applyFill="1" applyBorder="1" applyAlignment="1">
      <alignment horizontal="center"/>
    </xf>
    <xf numFmtId="164" fontId="28" fillId="25" borderId="55" xfId="0" applyNumberFormat="1" applyFont="1" applyFill="1" applyBorder="1" applyAlignment="1">
      <alignment horizontal="center"/>
    </xf>
    <xf numFmtId="4" fontId="28" fillId="25" borderId="55" xfId="0" applyNumberFormat="1" applyFont="1" applyFill="1" applyBorder="1" applyAlignment="1">
      <alignment/>
    </xf>
    <xf numFmtId="0" fontId="28" fillId="25" borderId="56" xfId="0" applyFont="1" applyFill="1" applyBorder="1" applyAlignment="1">
      <alignment horizontal="left"/>
    </xf>
    <xf numFmtId="0" fontId="24" fillId="26" borderId="28" xfId="0" applyFont="1" applyFill="1" applyBorder="1" applyAlignment="1">
      <alignment horizontal="center"/>
    </xf>
    <xf numFmtId="0" fontId="30" fillId="26" borderId="14" xfId="0" applyNumberFormat="1" applyFont="1" applyFill="1" applyBorder="1" applyAlignment="1">
      <alignment horizontal="left" wrapText="1"/>
    </xf>
    <xf numFmtId="0" fontId="30" fillId="26" borderId="21" xfId="0" applyNumberFormat="1" applyFont="1" applyFill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36" fillId="0" borderId="19" xfId="0" applyNumberFormat="1" applyFont="1" applyBorder="1" applyAlignment="1">
      <alignment/>
    </xf>
    <xf numFmtId="2" fontId="25" fillId="0" borderId="13" xfId="0" applyNumberFormat="1" applyFont="1" applyFill="1" applyBorder="1" applyAlignment="1">
      <alignment horizontal="right"/>
    </xf>
    <xf numFmtId="0" fontId="24" fillId="0" borderId="61" xfId="0" applyFont="1" applyFill="1" applyBorder="1" applyAlignment="1">
      <alignment/>
    </xf>
    <xf numFmtId="2" fontId="18" fillId="26" borderId="61" xfId="0" applyNumberFormat="1" applyFont="1" applyFill="1" applyBorder="1" applyAlignment="1">
      <alignment horizontal="center"/>
    </xf>
    <xf numFmtId="0" fontId="18" fillId="26" borderId="61" xfId="0" applyFont="1" applyFill="1" applyBorder="1" applyAlignment="1">
      <alignment/>
    </xf>
    <xf numFmtId="4" fontId="18" fillId="26" borderId="61" xfId="0" applyNumberFormat="1" applyFont="1" applyFill="1" applyBorder="1" applyAlignment="1">
      <alignment/>
    </xf>
    <xf numFmtId="0" fontId="24" fillId="24" borderId="74" xfId="0" applyFont="1" applyFill="1" applyBorder="1" applyAlignment="1">
      <alignment horizontal="center"/>
    </xf>
    <xf numFmtId="2" fontId="25" fillId="26" borderId="13" xfId="0" applyNumberFormat="1" applyFont="1" applyFill="1" applyBorder="1" applyAlignment="1">
      <alignment horizontal="center"/>
    </xf>
    <xf numFmtId="2" fontId="18" fillId="26" borderId="28" xfId="0" applyNumberFormat="1" applyFont="1" applyFill="1" applyBorder="1" applyAlignment="1">
      <alignment horizontal="center"/>
    </xf>
    <xf numFmtId="0" fontId="18" fillId="26" borderId="28" xfId="0" applyFont="1" applyFill="1" applyBorder="1" applyAlignment="1">
      <alignment/>
    </xf>
    <xf numFmtId="4" fontId="18" fillId="26" borderId="28" xfId="0" applyNumberFormat="1" applyFont="1" applyFill="1" applyBorder="1" applyAlignment="1">
      <alignment/>
    </xf>
    <xf numFmtId="0" fontId="24" fillId="24" borderId="58" xfId="0" applyFont="1" applyFill="1" applyBorder="1" applyAlignment="1">
      <alignment horizontal="center"/>
    </xf>
    <xf numFmtId="49" fontId="25" fillId="25" borderId="16" xfId="0" applyNumberFormat="1" applyFont="1" applyFill="1" applyBorder="1" applyAlignment="1">
      <alignment/>
    </xf>
    <xf numFmtId="0" fontId="26" fillId="26" borderId="22" xfId="0" applyFont="1" applyFill="1" applyBorder="1" applyAlignment="1">
      <alignment horizontal="center"/>
    </xf>
    <xf numFmtId="0" fontId="18" fillId="26" borderId="23" xfId="0" applyFont="1" applyFill="1" applyBorder="1" applyAlignment="1">
      <alignment/>
    </xf>
    <xf numFmtId="4" fontId="18" fillId="26" borderId="23" xfId="0" applyNumberFormat="1" applyFont="1" applyFill="1" applyBorder="1" applyAlignment="1">
      <alignment horizontal="center"/>
    </xf>
    <xf numFmtId="0" fontId="27" fillId="0" borderId="31" xfId="0" applyFont="1" applyFill="1" applyBorder="1" applyAlignment="1">
      <alignment horizontal="left"/>
    </xf>
    <xf numFmtId="2" fontId="25" fillId="26" borderId="61" xfId="0" applyNumberFormat="1" applyFont="1" applyFill="1" applyBorder="1" applyAlignment="1">
      <alignment horizontal="center"/>
    </xf>
    <xf numFmtId="4" fontId="25" fillId="26" borderId="61" xfId="0" applyNumberFormat="1" applyFont="1" applyFill="1" applyBorder="1" applyAlignment="1">
      <alignment/>
    </xf>
    <xf numFmtId="4" fontId="25" fillId="26" borderId="17" xfId="0" applyNumberFormat="1" applyFont="1" applyFill="1" applyBorder="1" applyAlignment="1">
      <alignment horizontal="right"/>
    </xf>
    <xf numFmtId="4" fontId="25" fillId="26" borderId="13" xfId="0" applyNumberFormat="1" applyFont="1" applyFill="1" applyBorder="1" applyAlignment="1">
      <alignment horizontal="right"/>
    </xf>
    <xf numFmtId="164" fontId="18" fillId="25" borderId="19" xfId="0" applyNumberFormat="1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horizontal="left"/>
    </xf>
    <xf numFmtId="49" fontId="23" fillId="25" borderId="28" xfId="0" applyNumberFormat="1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0" fontId="25" fillId="0" borderId="17" xfId="0" applyFont="1" applyFill="1" applyBorder="1" applyAlignment="1">
      <alignment horizontal="left" vertical="center"/>
    </xf>
    <xf numFmtId="49" fontId="23" fillId="25" borderId="17" xfId="0" applyNumberFormat="1" applyFont="1" applyFill="1" applyBorder="1" applyAlignment="1">
      <alignment/>
    </xf>
    <xf numFmtId="2" fontId="25" fillId="26" borderId="13" xfId="0" applyNumberFormat="1" applyFont="1" applyFill="1" applyBorder="1" applyAlignment="1">
      <alignment/>
    </xf>
    <xf numFmtId="4" fontId="18" fillId="26" borderId="17" xfId="0" applyNumberFormat="1" applyFont="1" applyFill="1" applyBorder="1" applyAlignment="1">
      <alignment/>
    </xf>
    <xf numFmtId="0" fontId="20" fillId="24" borderId="46" xfId="0" applyFont="1" applyFill="1" applyBorder="1" applyAlignment="1">
      <alignment horizontal="center"/>
    </xf>
    <xf numFmtId="0" fontId="24" fillId="24" borderId="33" xfId="0" applyFont="1" applyFill="1" applyBorder="1" applyAlignment="1">
      <alignment horizontal="left"/>
    </xf>
    <xf numFmtId="0" fontId="19" fillId="24" borderId="41" xfId="0" applyFont="1" applyFill="1" applyBorder="1" applyAlignment="1">
      <alignment horizontal="center" vertical="center"/>
    </xf>
    <xf numFmtId="0" fontId="18" fillId="24" borderId="77" xfId="0" applyFont="1" applyFill="1" applyBorder="1" applyAlignment="1">
      <alignment horizontal="left"/>
    </xf>
    <xf numFmtId="0" fontId="18" fillId="24" borderId="78" xfId="0" applyFont="1" applyFill="1" applyBorder="1" applyAlignment="1">
      <alignment horizontal="center"/>
    </xf>
    <xf numFmtId="0" fontId="18" fillId="24" borderId="78" xfId="0" applyFont="1" applyFill="1" applyBorder="1" applyAlignment="1">
      <alignment horizontal="center" wrapText="1"/>
    </xf>
    <xf numFmtId="2" fontId="18" fillId="24" borderId="78" xfId="0" applyNumberFormat="1" applyFont="1" applyFill="1" applyBorder="1" applyAlignment="1">
      <alignment horizontal="right"/>
    </xf>
    <xf numFmtId="0" fontId="25" fillId="24" borderId="50" xfId="0" applyFont="1" applyFill="1" applyBorder="1" applyAlignment="1">
      <alignment horizontal="left" vertical="center"/>
    </xf>
    <xf numFmtId="2" fontId="25" fillId="0" borderId="13" xfId="0" applyNumberFormat="1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left"/>
    </xf>
    <xf numFmtId="0" fontId="25" fillId="0" borderId="28" xfId="0" applyFont="1" applyFill="1" applyBorder="1" applyAlignment="1">
      <alignment horizontal="center" wrapText="1"/>
    </xf>
    <xf numFmtId="2" fontId="25" fillId="0" borderId="28" xfId="0" applyNumberFormat="1" applyFont="1" applyFill="1" applyBorder="1" applyAlignment="1">
      <alignment horizontal="center"/>
    </xf>
    <xf numFmtId="2" fontId="25" fillId="0" borderId="28" xfId="0" applyNumberFormat="1" applyFont="1" applyFill="1" applyBorder="1" applyAlignment="1">
      <alignment horizontal="right"/>
    </xf>
    <xf numFmtId="0" fontId="21" fillId="0" borderId="67" xfId="0" applyFont="1" applyFill="1" applyBorder="1" applyAlignment="1">
      <alignment horizontal="center"/>
    </xf>
    <xf numFmtId="2" fontId="25" fillId="0" borderId="68" xfId="0" applyNumberFormat="1" applyFont="1" applyFill="1" applyBorder="1" applyAlignment="1">
      <alignment horizontal="right"/>
    </xf>
    <xf numFmtId="2" fontId="25" fillId="0" borderId="68" xfId="0" applyNumberFormat="1" applyFont="1" applyFill="1" applyBorder="1" applyAlignment="1">
      <alignment horizontal="center"/>
    </xf>
    <xf numFmtId="0" fontId="18" fillId="26" borderId="59" xfId="0" applyFont="1" applyFill="1" applyBorder="1" applyAlignment="1">
      <alignment horizontal="center"/>
    </xf>
    <xf numFmtId="4" fontId="25" fillId="26" borderId="28" xfId="0" applyNumberFormat="1" applyFont="1" applyFill="1" applyBorder="1" applyAlignment="1">
      <alignment/>
    </xf>
    <xf numFmtId="2" fontId="25" fillId="26" borderId="68" xfId="0" applyNumberFormat="1" applyFont="1" applyFill="1" applyBorder="1" applyAlignment="1">
      <alignment horizontal="center"/>
    </xf>
    <xf numFmtId="4" fontId="25" fillId="26" borderId="68" xfId="0" applyNumberFormat="1" applyFont="1" applyFill="1" applyBorder="1" applyAlignment="1">
      <alignment/>
    </xf>
    <xf numFmtId="0" fontId="25" fillId="26" borderId="60" xfId="0" applyFont="1" applyFill="1" applyBorder="1" applyAlignment="1">
      <alignment horizontal="center"/>
    </xf>
    <xf numFmtId="2" fontId="18" fillId="26" borderId="60" xfId="0" applyNumberFormat="1" applyFont="1" applyFill="1" applyBorder="1" applyAlignment="1">
      <alignment horizontal="center"/>
    </xf>
    <xf numFmtId="0" fontId="25" fillId="24" borderId="79" xfId="0" applyFont="1" applyFill="1" applyBorder="1" applyAlignment="1">
      <alignment horizontal="left"/>
    </xf>
    <xf numFmtId="0" fontId="24" fillId="0" borderId="60" xfId="0" applyFont="1" applyFill="1" applyBorder="1" applyAlignment="1">
      <alignment/>
    </xf>
    <xf numFmtId="164" fontId="25" fillId="26" borderId="28" xfId="0" applyNumberFormat="1" applyFont="1" applyFill="1" applyBorder="1" applyAlignment="1">
      <alignment horizontal="center"/>
    </xf>
    <xf numFmtId="164" fontId="25" fillId="26" borderId="28" xfId="0" applyNumberFormat="1" applyFont="1" applyFill="1" applyBorder="1" applyAlignment="1">
      <alignment/>
    </xf>
    <xf numFmtId="0" fontId="30" fillId="0" borderId="67" xfId="0" applyFont="1" applyFill="1" applyBorder="1" applyAlignment="1">
      <alignment horizontal="center"/>
    </xf>
    <xf numFmtId="0" fontId="30" fillId="0" borderId="69" xfId="0" applyFont="1" applyFill="1" applyBorder="1" applyAlignment="1">
      <alignment/>
    </xf>
    <xf numFmtId="0" fontId="25" fillId="26" borderId="54" xfId="0" applyFont="1" applyFill="1" applyBorder="1" applyAlignment="1">
      <alignment horizontal="center"/>
    </xf>
    <xf numFmtId="49" fontId="25" fillId="25" borderId="55" xfId="0" applyNumberFormat="1" applyFont="1" applyFill="1" applyBorder="1" applyAlignment="1">
      <alignment/>
    </xf>
    <xf numFmtId="0" fontId="25" fillId="24" borderId="55" xfId="0" applyFont="1" applyFill="1" applyBorder="1" applyAlignment="1">
      <alignment horizontal="right"/>
    </xf>
    <xf numFmtId="2" fontId="25" fillId="24" borderId="55" xfId="0" applyNumberFormat="1" applyFont="1" applyFill="1" applyBorder="1" applyAlignment="1">
      <alignment horizontal="right"/>
    </xf>
    <xf numFmtId="0" fontId="21" fillId="0" borderId="18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left"/>
    </xf>
    <xf numFmtId="0" fontId="25" fillId="0" borderId="19" xfId="0" applyFont="1" applyFill="1" applyBorder="1" applyAlignment="1">
      <alignment horizontal="center" wrapText="1"/>
    </xf>
    <xf numFmtId="2" fontId="25" fillId="0" borderId="19" xfId="0" applyNumberFormat="1" applyFont="1" applyFill="1" applyBorder="1" applyAlignment="1">
      <alignment horizontal="center"/>
    </xf>
    <xf numFmtId="2" fontId="25" fillId="0" borderId="19" xfId="0" applyNumberFormat="1" applyFont="1" applyFill="1" applyBorder="1" applyAlignment="1">
      <alignment horizontal="right"/>
    </xf>
    <xf numFmtId="0" fontId="25" fillId="28" borderId="13" xfId="0" applyFont="1" applyFill="1" applyBorder="1" applyAlignment="1">
      <alignment/>
    </xf>
    <xf numFmtId="0" fontId="21" fillId="0" borderId="3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4" fontId="18" fillId="24" borderId="78" xfId="0" applyNumberFormat="1" applyFont="1" applyFill="1" applyBorder="1" applyAlignment="1">
      <alignment horizontal="right"/>
    </xf>
    <xf numFmtId="0" fontId="25" fillId="26" borderId="58" xfId="0" applyFont="1" applyFill="1" applyBorder="1" applyAlignment="1">
      <alignment horizontal="center"/>
    </xf>
    <xf numFmtId="0" fontId="25" fillId="26" borderId="60" xfId="0" applyFont="1" applyFill="1" applyBorder="1" applyAlignment="1">
      <alignment/>
    </xf>
    <xf numFmtId="2" fontId="25" fillId="24" borderId="60" xfId="0" applyNumberFormat="1" applyFont="1" applyFill="1" applyBorder="1" applyAlignment="1">
      <alignment horizontal="right"/>
    </xf>
    <xf numFmtId="0" fontId="25" fillId="29" borderId="13" xfId="0" applyFont="1" applyFill="1" applyBorder="1" applyAlignment="1">
      <alignment horizontal="center"/>
    </xf>
    <xf numFmtId="0" fontId="23" fillId="29" borderId="13" xfId="0" applyFont="1" applyFill="1" applyBorder="1" applyAlignment="1">
      <alignment horizontal="center"/>
    </xf>
    <xf numFmtId="0" fontId="25" fillId="29" borderId="13" xfId="0" applyFont="1" applyFill="1" applyBorder="1" applyAlignment="1">
      <alignment/>
    </xf>
    <xf numFmtId="0" fontId="23" fillId="29" borderId="13" xfId="0" applyFont="1" applyFill="1" applyBorder="1" applyAlignment="1">
      <alignment/>
    </xf>
    <xf numFmtId="0" fontId="25" fillId="30" borderId="13" xfId="0" applyFont="1" applyFill="1" applyBorder="1" applyAlignment="1">
      <alignment horizontal="center"/>
    </xf>
    <xf numFmtId="0" fontId="25" fillId="31" borderId="13" xfId="0" applyFont="1" applyFill="1" applyBorder="1" applyAlignment="1">
      <alignment horizontal="right"/>
    </xf>
    <xf numFmtId="2" fontId="25" fillId="29" borderId="13" xfId="0" applyNumberFormat="1" applyFont="1" applyFill="1" applyBorder="1" applyAlignment="1">
      <alignment horizontal="right"/>
    </xf>
    <xf numFmtId="2" fontId="25" fillId="29" borderId="68" xfId="0" applyNumberFormat="1" applyFont="1" applyFill="1" applyBorder="1" applyAlignment="1">
      <alignment horizontal="right"/>
    </xf>
    <xf numFmtId="2" fontId="25" fillId="29" borderId="28" xfId="0" applyNumberFormat="1" applyFont="1" applyFill="1" applyBorder="1" applyAlignment="1">
      <alignment horizontal="right"/>
    </xf>
    <xf numFmtId="0" fontId="19" fillId="24" borderId="80" xfId="0" applyFont="1" applyFill="1" applyBorder="1" applyAlignment="1">
      <alignment horizontal="center"/>
    </xf>
    <xf numFmtId="0" fontId="19" fillId="24" borderId="31" xfId="0" applyFont="1" applyFill="1" applyBorder="1" applyAlignment="1">
      <alignment horizontal="center" vertical="center"/>
    </xf>
    <xf numFmtId="2" fontId="25" fillId="29" borderId="13" xfId="0" applyNumberFormat="1" applyFont="1" applyFill="1" applyBorder="1" applyAlignment="1">
      <alignment/>
    </xf>
    <xf numFmtId="0" fontId="25" fillId="29" borderId="14" xfId="0" applyFont="1" applyFill="1" applyBorder="1" applyAlignment="1">
      <alignment horizontal="left"/>
    </xf>
    <xf numFmtId="0" fontId="0" fillId="29" borderId="0" xfId="0" applyFill="1" applyAlignment="1">
      <alignment/>
    </xf>
    <xf numFmtId="0" fontId="25" fillId="30" borderId="55" xfId="0" applyFont="1" applyFill="1" applyBorder="1" applyAlignment="1">
      <alignment horizontal="center"/>
    </xf>
    <xf numFmtId="0" fontId="25" fillId="29" borderId="16" xfId="0" applyFont="1" applyFill="1" applyBorder="1" applyAlignment="1">
      <alignment horizontal="center"/>
    </xf>
    <xf numFmtId="0" fontId="25" fillId="29" borderId="17" xfId="0" applyFont="1" applyFill="1" applyBorder="1" applyAlignment="1">
      <alignment horizontal="center"/>
    </xf>
    <xf numFmtId="0" fontId="24" fillId="0" borderId="81" xfId="0" applyFont="1" applyFill="1" applyBorder="1" applyAlignment="1">
      <alignment/>
    </xf>
    <xf numFmtId="0" fontId="0" fillId="0" borderId="82" xfId="0" applyBorder="1" applyAlignment="1">
      <alignment/>
    </xf>
    <xf numFmtId="0" fontId="0" fillId="0" borderId="36" xfId="0" applyBorder="1" applyAlignment="1">
      <alignment/>
    </xf>
    <xf numFmtId="0" fontId="0" fillId="29" borderId="0" xfId="0" applyFill="1" applyBorder="1" applyAlignment="1">
      <alignment/>
    </xf>
    <xf numFmtId="0" fontId="25" fillId="29" borderId="14" xfId="0" applyFont="1" applyFill="1" applyBorder="1" applyAlignment="1">
      <alignment horizontal="left" wrapText="1"/>
    </xf>
    <xf numFmtId="2" fontId="23" fillId="29" borderId="13" xfId="0" applyNumberFormat="1" applyFont="1" applyFill="1" applyBorder="1" applyAlignment="1">
      <alignment/>
    </xf>
    <xf numFmtId="0" fontId="30" fillId="29" borderId="14" xfId="0" applyFont="1" applyFill="1" applyBorder="1" applyAlignment="1">
      <alignment/>
    </xf>
    <xf numFmtId="0" fontId="25" fillId="30" borderId="19" xfId="0" applyFont="1" applyFill="1" applyBorder="1" applyAlignment="1">
      <alignment/>
    </xf>
    <xf numFmtId="0" fontId="25" fillId="30" borderId="19" xfId="0" applyFont="1" applyFill="1" applyBorder="1" applyAlignment="1">
      <alignment horizontal="center"/>
    </xf>
    <xf numFmtId="0" fontId="18" fillId="30" borderId="47" xfId="0" applyFont="1" applyFill="1" applyBorder="1" applyAlignment="1">
      <alignment/>
    </xf>
    <xf numFmtId="0" fontId="18" fillId="30" borderId="47" xfId="0" applyFont="1" applyFill="1" applyBorder="1" applyAlignment="1">
      <alignment horizontal="center"/>
    </xf>
    <xf numFmtId="0" fontId="18" fillId="30" borderId="66" xfId="0" applyFont="1" applyFill="1" applyBorder="1" applyAlignment="1">
      <alignment horizontal="left"/>
    </xf>
    <xf numFmtId="0" fontId="25" fillId="30" borderId="16" xfId="0" applyFont="1" applyFill="1" applyBorder="1" applyAlignment="1">
      <alignment/>
    </xf>
    <xf numFmtId="0" fontId="25" fillId="30" borderId="16" xfId="0" applyFont="1" applyFill="1" applyBorder="1" applyAlignment="1">
      <alignment horizontal="center"/>
    </xf>
    <xf numFmtId="2" fontId="25" fillId="31" borderId="13" xfId="0" applyNumberFormat="1" applyFont="1" applyFill="1" applyBorder="1" applyAlignment="1">
      <alignment horizontal="right"/>
    </xf>
    <xf numFmtId="0" fontId="25" fillId="31" borderId="14" xfId="0" applyFont="1" applyFill="1" applyBorder="1" applyAlignment="1">
      <alignment horizontal="left"/>
    </xf>
    <xf numFmtId="0" fontId="18" fillId="30" borderId="23" xfId="0" applyFont="1" applyFill="1" applyBorder="1" applyAlignment="1">
      <alignment/>
    </xf>
    <xf numFmtId="0" fontId="18" fillId="30" borderId="23" xfId="0" applyFont="1" applyFill="1" applyBorder="1" applyAlignment="1">
      <alignment horizontal="center"/>
    </xf>
    <xf numFmtId="4" fontId="18" fillId="30" borderId="23" xfId="0" applyNumberFormat="1" applyFont="1" applyFill="1" applyBorder="1" applyAlignment="1">
      <alignment/>
    </xf>
    <xf numFmtId="0" fontId="18" fillId="30" borderId="24" xfId="0" applyFont="1" applyFill="1" applyBorder="1" applyAlignment="1">
      <alignment horizontal="left"/>
    </xf>
    <xf numFmtId="0" fontId="25" fillId="30" borderId="17" xfId="0" applyFont="1" applyFill="1" applyBorder="1" applyAlignment="1">
      <alignment/>
    </xf>
    <xf numFmtId="0" fontId="25" fillId="29" borderId="17" xfId="0" applyFont="1" applyFill="1" applyBorder="1" applyAlignment="1">
      <alignment horizontal="right"/>
    </xf>
    <xf numFmtId="0" fontId="25" fillId="25" borderId="0" xfId="0" applyFont="1" applyFill="1" applyBorder="1" applyAlignment="1">
      <alignment horizontal="center"/>
    </xf>
    <xf numFmtId="0" fontId="23" fillId="25" borderId="0" xfId="0" applyFont="1" applyFill="1" applyBorder="1" applyAlignment="1">
      <alignment horizontal="center"/>
    </xf>
    <xf numFmtId="0" fontId="25" fillId="29" borderId="13" xfId="0" applyFont="1" applyFill="1" applyBorder="1" applyAlignment="1">
      <alignment horizontal="left"/>
    </xf>
    <xf numFmtId="0" fontId="25" fillId="29" borderId="16" xfId="0" applyFont="1" applyFill="1" applyBorder="1" applyAlignment="1">
      <alignment/>
    </xf>
    <xf numFmtId="2" fontId="25" fillId="29" borderId="16" xfId="0" applyNumberFormat="1" applyFont="1" applyFill="1" applyBorder="1" applyAlignment="1">
      <alignment/>
    </xf>
    <xf numFmtId="0" fontId="25" fillId="30" borderId="17" xfId="0" applyFont="1" applyFill="1" applyBorder="1" applyAlignment="1">
      <alignment horizontal="center"/>
    </xf>
    <xf numFmtId="0" fontId="25" fillId="29" borderId="17" xfId="0" applyFont="1" applyFill="1" applyBorder="1" applyAlignment="1">
      <alignment/>
    </xf>
    <xf numFmtId="4" fontId="25" fillId="29" borderId="17" xfId="0" applyNumberFormat="1" applyFont="1" applyFill="1" applyBorder="1" applyAlignment="1">
      <alignment/>
    </xf>
    <xf numFmtId="0" fontId="37" fillId="0" borderId="13" xfId="0" applyFont="1" applyFill="1" applyBorder="1" applyAlignment="1">
      <alignment horizontal="center"/>
    </xf>
    <xf numFmtId="0" fontId="30" fillId="29" borderId="13" xfId="0" applyFont="1" applyFill="1" applyBorder="1" applyAlignment="1">
      <alignment/>
    </xf>
    <xf numFmtId="0" fontId="24" fillId="0" borderId="37" xfId="0" applyFont="1" applyFill="1" applyBorder="1" applyAlignment="1">
      <alignment horizontal="center"/>
    </xf>
    <xf numFmtId="0" fontId="30" fillId="29" borderId="29" xfId="0" applyFont="1" applyFill="1" applyBorder="1" applyAlignment="1">
      <alignment horizontal="center"/>
    </xf>
    <xf numFmtId="0" fontId="30" fillId="29" borderId="17" xfId="0" applyFont="1" applyFill="1" applyBorder="1" applyAlignment="1">
      <alignment/>
    </xf>
    <xf numFmtId="0" fontId="30" fillId="29" borderId="17" xfId="0" applyFont="1" applyFill="1" applyBorder="1" applyAlignment="1">
      <alignment horizontal="center"/>
    </xf>
    <xf numFmtId="2" fontId="25" fillId="29" borderId="17" xfId="0" applyNumberFormat="1" applyFont="1" applyFill="1" applyBorder="1" applyAlignment="1">
      <alignment/>
    </xf>
    <xf numFmtId="0" fontId="25" fillId="29" borderId="57" xfId="0" applyFont="1" applyFill="1" applyBorder="1" applyAlignment="1">
      <alignment horizontal="left"/>
    </xf>
    <xf numFmtId="0" fontId="30" fillId="29" borderId="15" xfId="0" applyFont="1" applyFill="1" applyBorder="1" applyAlignment="1">
      <alignment horizontal="center"/>
    </xf>
    <xf numFmtId="0" fontId="30" fillId="29" borderId="13" xfId="0" applyFont="1" applyFill="1" applyBorder="1" applyAlignment="1">
      <alignment horizontal="center"/>
    </xf>
    <xf numFmtId="0" fontId="30" fillId="25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25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49" fontId="25" fillId="29" borderId="13" xfId="0" applyNumberFormat="1" applyFont="1" applyFill="1" applyBorder="1" applyAlignment="1">
      <alignment/>
    </xf>
    <xf numFmtId="0" fontId="30" fillId="29" borderId="16" xfId="0" applyFont="1" applyFill="1" applyBorder="1" applyAlignment="1">
      <alignment horizontal="center"/>
    </xf>
    <xf numFmtId="49" fontId="23" fillId="25" borderId="16" xfId="0" applyNumberFormat="1" applyFont="1" applyFill="1" applyBorder="1" applyAlignment="1">
      <alignment/>
    </xf>
    <xf numFmtId="0" fontId="23" fillId="0" borderId="16" xfId="0" applyFont="1" applyFill="1" applyBorder="1" applyAlignment="1">
      <alignment horizontal="center"/>
    </xf>
    <xf numFmtId="0" fontId="23" fillId="25" borderId="16" xfId="0" applyFont="1" applyFill="1" applyBorder="1" applyAlignment="1">
      <alignment/>
    </xf>
    <xf numFmtId="0" fontId="23" fillId="0" borderId="16" xfId="0" applyFont="1" applyFill="1" applyBorder="1" applyAlignment="1">
      <alignment horizontal="left"/>
    </xf>
    <xf numFmtId="49" fontId="25" fillId="29" borderId="54" xfId="0" applyNumberFormat="1" applyFont="1" applyFill="1" applyBorder="1" applyAlignment="1">
      <alignment horizontal="center"/>
    </xf>
    <xf numFmtId="49" fontId="25" fillId="29" borderId="55" xfId="0" applyNumberFormat="1" applyFont="1" applyFill="1" applyBorder="1" applyAlignment="1">
      <alignment/>
    </xf>
    <xf numFmtId="2" fontId="25" fillId="30" borderId="55" xfId="0" applyNumberFormat="1" applyFont="1" applyFill="1" applyBorder="1" applyAlignment="1">
      <alignment horizontal="center"/>
    </xf>
    <xf numFmtId="0" fontId="25" fillId="30" borderId="55" xfId="0" applyFont="1" applyFill="1" applyBorder="1" applyAlignment="1">
      <alignment/>
    </xf>
    <xf numFmtId="4" fontId="25" fillId="30" borderId="55" xfId="0" applyNumberFormat="1" applyFont="1" applyFill="1" applyBorder="1" applyAlignment="1">
      <alignment/>
    </xf>
    <xf numFmtId="0" fontId="24" fillId="31" borderId="18" xfId="0" applyFont="1" applyFill="1" applyBorder="1" applyAlignment="1">
      <alignment horizontal="center"/>
    </xf>
    <xf numFmtId="0" fontId="24" fillId="29" borderId="19" xfId="0" applyFont="1" applyFill="1" applyBorder="1" applyAlignment="1">
      <alignment/>
    </xf>
    <xf numFmtId="0" fontId="18" fillId="29" borderId="19" xfId="0" applyFont="1" applyFill="1" applyBorder="1" applyAlignment="1">
      <alignment horizontal="center"/>
    </xf>
    <xf numFmtId="0" fontId="18" fillId="29" borderId="19" xfId="0" applyFont="1" applyFill="1" applyBorder="1" applyAlignment="1">
      <alignment horizontal="center" vertical="center"/>
    </xf>
    <xf numFmtId="0" fontId="18" fillId="29" borderId="20" xfId="0" applyFont="1" applyFill="1" applyBorder="1" applyAlignment="1">
      <alignment/>
    </xf>
    <xf numFmtId="0" fontId="24" fillId="29" borderId="18" xfId="0" applyFont="1" applyFill="1" applyBorder="1" applyAlignment="1">
      <alignment horizontal="center" vertical="center"/>
    </xf>
    <xf numFmtId="0" fontId="24" fillId="29" borderId="19" xfId="0" applyFont="1" applyFill="1" applyBorder="1" applyAlignment="1">
      <alignment horizontal="left" vertical="center" wrapText="1"/>
    </xf>
    <xf numFmtId="164" fontId="18" fillId="29" borderId="19" xfId="0" applyNumberFormat="1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/>
    </xf>
    <xf numFmtId="0" fontId="18" fillId="0" borderId="83" xfId="0" applyFont="1" applyFill="1" applyBorder="1" applyAlignment="1">
      <alignment horizontal="left"/>
    </xf>
    <xf numFmtId="49" fontId="25" fillId="29" borderId="17" xfId="0" applyNumberFormat="1" applyFont="1" applyFill="1" applyBorder="1" applyAlignment="1">
      <alignment/>
    </xf>
    <xf numFmtId="0" fontId="34" fillId="29" borderId="14" xfId="0" applyFont="1" applyFill="1" applyBorder="1" applyAlignment="1">
      <alignment/>
    </xf>
    <xf numFmtId="4" fontId="18" fillId="29" borderId="48" xfId="0" applyNumberFormat="1" applyFont="1" applyFill="1" applyBorder="1" applyAlignment="1">
      <alignment/>
    </xf>
    <xf numFmtId="2" fontId="18" fillId="29" borderId="19" xfId="0" applyNumberFormat="1" applyFont="1" applyFill="1" applyBorder="1" applyAlignment="1">
      <alignment horizontal="right" vertical="center"/>
    </xf>
    <xf numFmtId="0" fontId="18" fillId="29" borderId="19" xfId="0" applyFont="1" applyFill="1" applyBorder="1" applyAlignment="1">
      <alignment horizontal="right" vertical="center"/>
    </xf>
    <xf numFmtId="0" fontId="30" fillId="30" borderId="30" xfId="0" applyFont="1" applyFill="1" applyBorder="1" applyAlignment="1">
      <alignment/>
    </xf>
    <xf numFmtId="0" fontId="30" fillId="30" borderId="28" xfId="0" applyFont="1" applyFill="1" applyBorder="1" applyAlignment="1">
      <alignment/>
    </xf>
    <xf numFmtId="0" fontId="30" fillId="30" borderId="28" xfId="0" applyFont="1" applyFill="1" applyBorder="1" applyAlignment="1">
      <alignment horizontal="center"/>
    </xf>
    <xf numFmtId="4" fontId="30" fillId="30" borderId="28" xfId="0" applyNumberFormat="1" applyFont="1" applyFill="1" applyBorder="1" applyAlignment="1">
      <alignment/>
    </xf>
    <xf numFmtId="0" fontId="30" fillId="30" borderId="12" xfId="0" applyFont="1" applyFill="1" applyBorder="1" applyAlignment="1">
      <alignment horizontal="left"/>
    </xf>
    <xf numFmtId="0" fontId="30" fillId="30" borderId="13" xfId="0" applyFont="1" applyFill="1" applyBorder="1" applyAlignment="1">
      <alignment/>
    </xf>
    <xf numFmtId="0" fontId="30" fillId="30" borderId="13" xfId="0" applyFont="1" applyFill="1" applyBorder="1" applyAlignment="1">
      <alignment horizontal="center"/>
    </xf>
    <xf numFmtId="4" fontId="30" fillId="30" borderId="13" xfId="0" applyNumberFormat="1" applyFont="1" applyFill="1" applyBorder="1" applyAlignment="1">
      <alignment/>
    </xf>
    <xf numFmtId="0" fontId="30" fillId="30" borderId="14" xfId="0" applyFont="1" applyFill="1" applyBorder="1" applyAlignment="1">
      <alignment horizontal="left"/>
    </xf>
    <xf numFmtId="0" fontId="30" fillId="30" borderId="13" xfId="0" applyFont="1" applyFill="1" applyBorder="1" applyAlignment="1">
      <alignment horizontal="center"/>
    </xf>
    <xf numFmtId="0" fontId="30" fillId="30" borderId="13" xfId="0" applyFont="1" applyFill="1" applyBorder="1" applyAlignment="1">
      <alignment/>
    </xf>
    <xf numFmtId="0" fontId="30" fillId="30" borderId="68" xfId="0" applyFont="1" applyFill="1" applyBorder="1" applyAlignment="1">
      <alignment/>
    </xf>
    <xf numFmtId="0" fontId="30" fillId="30" borderId="68" xfId="0" applyFont="1" applyFill="1" applyBorder="1" applyAlignment="1">
      <alignment horizontal="center"/>
    </xf>
    <xf numFmtId="0" fontId="30" fillId="30" borderId="68" xfId="0" applyFont="1" applyFill="1" applyBorder="1" applyAlignment="1">
      <alignment/>
    </xf>
    <xf numFmtId="4" fontId="30" fillId="30" borderId="68" xfId="0" applyNumberFormat="1" applyFont="1" applyFill="1" applyBorder="1" applyAlignment="1">
      <alignment/>
    </xf>
    <xf numFmtId="0" fontId="30" fillId="30" borderId="69" xfId="0" applyFont="1" applyFill="1" applyBorder="1" applyAlignment="1">
      <alignment horizontal="left"/>
    </xf>
    <xf numFmtId="4" fontId="18" fillId="30" borderId="47" xfId="0" applyNumberFormat="1" applyFont="1" applyFill="1" applyBorder="1" applyAlignment="1">
      <alignment horizontal="right"/>
    </xf>
    <xf numFmtId="0" fontId="18" fillId="30" borderId="19" xfId="0" applyFont="1" applyFill="1" applyBorder="1" applyAlignment="1">
      <alignment/>
    </xf>
    <xf numFmtId="0" fontId="18" fillId="30" borderId="19" xfId="0" applyFont="1" applyFill="1" applyBorder="1" applyAlignment="1">
      <alignment horizontal="center"/>
    </xf>
    <xf numFmtId="4" fontId="18" fillId="30" borderId="19" xfId="0" applyNumberFormat="1" applyFont="1" applyFill="1" applyBorder="1" applyAlignment="1">
      <alignment/>
    </xf>
    <xf numFmtId="0" fontId="18" fillId="30" borderId="20" xfId="0" applyFont="1" applyFill="1" applyBorder="1" applyAlignment="1">
      <alignment horizontal="left"/>
    </xf>
    <xf numFmtId="0" fontId="18" fillId="30" borderId="47" xfId="0" applyFont="1" applyFill="1" applyBorder="1" applyAlignment="1">
      <alignment/>
    </xf>
    <xf numFmtId="4" fontId="18" fillId="30" borderId="47" xfId="0" applyNumberFormat="1" applyFont="1" applyFill="1" applyBorder="1" applyAlignment="1">
      <alignment horizontal="center"/>
    </xf>
    <xf numFmtId="0" fontId="27" fillId="29" borderId="59" xfId="0" applyFont="1" applyFill="1" applyBorder="1" applyAlignment="1">
      <alignment horizontal="left"/>
    </xf>
    <xf numFmtId="0" fontId="28" fillId="29" borderId="47" xfId="0" applyFont="1" applyFill="1" applyBorder="1" applyAlignment="1">
      <alignment/>
    </xf>
    <xf numFmtId="0" fontId="28" fillId="29" borderId="47" xfId="0" applyFont="1" applyFill="1" applyBorder="1" applyAlignment="1">
      <alignment horizontal="center"/>
    </xf>
    <xf numFmtId="2" fontId="28" fillId="29" borderId="48" xfId="0" applyNumberFormat="1" applyFont="1" applyFill="1" applyBorder="1" applyAlignment="1">
      <alignment/>
    </xf>
    <xf numFmtId="4" fontId="28" fillId="29" borderId="49" xfId="0" applyNumberFormat="1" applyFont="1" applyFill="1" applyBorder="1" applyAlignment="1">
      <alignment horizontal="center"/>
    </xf>
    <xf numFmtId="0" fontId="28" fillId="29" borderId="50" xfId="0" applyFont="1" applyFill="1" applyBorder="1" applyAlignment="1">
      <alignment horizontal="left"/>
    </xf>
    <xf numFmtId="0" fontId="18" fillId="29" borderId="23" xfId="0" applyFont="1" applyFill="1" applyBorder="1" applyAlignment="1">
      <alignment/>
    </xf>
    <xf numFmtId="0" fontId="18" fillId="29" borderId="23" xfId="0" applyFont="1" applyFill="1" applyBorder="1" applyAlignment="1">
      <alignment horizontal="center"/>
    </xf>
    <xf numFmtId="0" fontId="18" fillId="29" borderId="52" xfId="0" applyFont="1" applyFill="1" applyBorder="1" applyAlignment="1">
      <alignment/>
    </xf>
    <xf numFmtId="4" fontId="18" fillId="29" borderId="53" xfId="0" applyNumberFormat="1" applyFont="1" applyFill="1" applyBorder="1" applyAlignment="1">
      <alignment horizontal="center"/>
    </xf>
    <xf numFmtId="0" fontId="18" fillId="29" borderId="36" xfId="0" applyFont="1" applyFill="1" applyBorder="1" applyAlignment="1">
      <alignment horizontal="left"/>
    </xf>
    <xf numFmtId="0" fontId="18" fillId="31" borderId="0" xfId="0" applyFont="1" applyFill="1" applyBorder="1" applyAlignment="1">
      <alignment horizontal="left"/>
    </xf>
    <xf numFmtId="0" fontId="18" fillId="31" borderId="0" xfId="0" applyFont="1" applyFill="1" applyBorder="1" applyAlignment="1">
      <alignment horizontal="center"/>
    </xf>
    <xf numFmtId="2" fontId="18" fillId="31" borderId="0" xfId="0" applyNumberFormat="1" applyFont="1" applyFill="1" applyBorder="1" applyAlignment="1">
      <alignment horizontal="left"/>
    </xf>
    <xf numFmtId="0" fontId="18" fillId="31" borderId="51" xfId="0" applyFont="1" applyFill="1" applyBorder="1" applyAlignment="1">
      <alignment horizontal="left"/>
    </xf>
    <xf numFmtId="0" fontId="18" fillId="29" borderId="34" xfId="0" applyFont="1" applyFill="1" applyBorder="1" applyAlignment="1">
      <alignment horizontal="center"/>
    </xf>
    <xf numFmtId="0" fontId="18" fillId="29" borderId="35" xfId="0" applyFont="1" applyFill="1" applyBorder="1" applyAlignment="1">
      <alignment horizontal="center"/>
    </xf>
    <xf numFmtId="0" fontId="18" fillId="29" borderId="53" xfId="0" applyFont="1" applyFill="1" applyBorder="1" applyAlignment="1">
      <alignment horizontal="center"/>
    </xf>
    <xf numFmtId="0" fontId="18" fillId="29" borderId="84" xfId="0" applyFont="1" applyFill="1" applyBorder="1" applyAlignment="1">
      <alignment horizontal="left"/>
    </xf>
    <xf numFmtId="0" fontId="25" fillId="29" borderId="17" xfId="0" applyFont="1" applyFill="1" applyBorder="1" applyAlignment="1">
      <alignment horizontal="left"/>
    </xf>
    <xf numFmtId="2" fontId="25" fillId="29" borderId="17" xfId="0" applyNumberFormat="1" applyFont="1" applyFill="1" applyBorder="1" applyAlignment="1">
      <alignment horizontal="right"/>
    </xf>
    <xf numFmtId="0" fontId="25" fillId="29" borderId="16" xfId="0" applyFont="1" applyFill="1" applyBorder="1" applyAlignment="1">
      <alignment horizontal="left"/>
    </xf>
    <xf numFmtId="2" fontId="25" fillId="29" borderId="16" xfId="0" applyNumberFormat="1" applyFont="1" applyFill="1" applyBorder="1" applyAlignment="1">
      <alignment horizontal="center"/>
    </xf>
    <xf numFmtId="0" fontId="25" fillId="29" borderId="16" xfId="0" applyFont="1" applyFill="1" applyBorder="1" applyAlignment="1">
      <alignment horizontal="right"/>
    </xf>
    <xf numFmtId="2" fontId="25" fillId="29" borderId="16" xfId="0" applyNumberFormat="1" applyFont="1" applyFill="1" applyBorder="1" applyAlignment="1">
      <alignment horizontal="right"/>
    </xf>
    <xf numFmtId="4" fontId="18" fillId="30" borderId="23" xfId="0" applyNumberFormat="1" applyFont="1" applyFill="1" applyBorder="1" applyAlignment="1">
      <alignment horizontal="right"/>
    </xf>
    <xf numFmtId="0" fontId="24" fillId="30" borderId="82" xfId="0" applyFont="1" applyFill="1" applyBorder="1" applyAlignment="1">
      <alignment/>
    </xf>
    <xf numFmtId="0" fontId="18" fillId="30" borderId="82" xfId="0" applyFont="1" applyFill="1" applyBorder="1" applyAlignment="1">
      <alignment horizontal="center"/>
    </xf>
    <xf numFmtId="0" fontId="18" fillId="30" borderId="82" xfId="0" applyFont="1" applyFill="1" applyBorder="1" applyAlignment="1">
      <alignment/>
    </xf>
    <xf numFmtId="4" fontId="18" fillId="29" borderId="82" xfId="0" applyNumberFormat="1" applyFont="1" applyFill="1" applyBorder="1" applyAlignment="1">
      <alignment horizontal="right"/>
    </xf>
    <xf numFmtId="0" fontId="18" fillId="30" borderId="36" xfId="0" applyFont="1" applyFill="1" applyBorder="1" applyAlignment="1">
      <alignment horizontal="left"/>
    </xf>
    <xf numFmtId="4" fontId="25" fillId="29" borderId="17" xfId="0" applyNumberFormat="1" applyFont="1" applyFill="1" applyBorder="1" applyAlignment="1">
      <alignment horizontal="right"/>
    </xf>
    <xf numFmtId="0" fontId="25" fillId="30" borderId="17" xfId="0" applyFont="1" applyFill="1" applyBorder="1" applyAlignment="1">
      <alignment horizontal="left"/>
    </xf>
    <xf numFmtId="4" fontId="25" fillId="29" borderId="61" xfId="0" applyNumberFormat="1" applyFont="1" applyFill="1" applyBorder="1" applyAlignment="1">
      <alignment horizontal="right"/>
    </xf>
    <xf numFmtId="0" fontId="25" fillId="30" borderId="61" xfId="0" applyFont="1" applyFill="1" applyBorder="1" applyAlignment="1">
      <alignment horizontal="left"/>
    </xf>
    <xf numFmtId="4" fontId="18" fillId="29" borderId="19" xfId="0" applyNumberFormat="1" applyFont="1" applyFill="1" applyBorder="1" applyAlignment="1">
      <alignment horizontal="right"/>
    </xf>
    <xf numFmtId="0" fontId="25" fillId="30" borderId="20" xfId="0" applyFont="1" applyFill="1" applyBorder="1" applyAlignment="1">
      <alignment horizontal="left"/>
    </xf>
    <xf numFmtId="0" fontId="18" fillId="29" borderId="11" xfId="0" applyFont="1" applyFill="1" applyBorder="1" applyAlignment="1">
      <alignment horizontal="center"/>
    </xf>
    <xf numFmtId="4" fontId="18" fillId="29" borderId="19" xfId="0" applyNumberFormat="1" applyFont="1" applyFill="1" applyBorder="1" applyAlignment="1">
      <alignment horizontal="right" vertical="center"/>
    </xf>
    <xf numFmtId="0" fontId="18" fillId="29" borderId="26" xfId="0" applyFont="1" applyFill="1" applyBorder="1" applyAlignment="1">
      <alignment horizontal="left"/>
    </xf>
    <xf numFmtId="0" fontId="25" fillId="31" borderId="61" xfId="0" applyFont="1" applyFill="1" applyBorder="1" applyAlignment="1">
      <alignment horizontal="right"/>
    </xf>
    <xf numFmtId="2" fontId="25" fillId="31" borderId="17" xfId="0" applyNumberFormat="1" applyFont="1" applyFill="1" applyBorder="1" applyAlignment="1">
      <alignment horizontal="right"/>
    </xf>
    <xf numFmtId="0" fontId="25" fillId="31" borderId="57" xfId="0" applyFont="1" applyFill="1" applyBorder="1" applyAlignment="1">
      <alignment horizontal="left"/>
    </xf>
    <xf numFmtId="0" fontId="30" fillId="30" borderId="28" xfId="0" applyFont="1" applyFill="1" applyBorder="1" applyAlignment="1">
      <alignment/>
    </xf>
    <xf numFmtId="0" fontId="30" fillId="30" borderId="28" xfId="0" applyFont="1" applyFill="1" applyBorder="1" applyAlignment="1">
      <alignment horizontal="center"/>
    </xf>
    <xf numFmtId="4" fontId="30" fillId="30" borderId="28" xfId="0" applyNumberFormat="1" applyFont="1" applyFill="1" applyBorder="1" applyAlignment="1">
      <alignment/>
    </xf>
    <xf numFmtId="4" fontId="30" fillId="30" borderId="13" xfId="0" applyNumberFormat="1" applyFont="1" applyFill="1" applyBorder="1" applyAlignment="1">
      <alignment/>
    </xf>
    <xf numFmtId="0" fontId="30" fillId="30" borderId="68" xfId="0" applyFont="1" applyFill="1" applyBorder="1" applyAlignment="1">
      <alignment horizontal="center"/>
    </xf>
    <xf numFmtId="4" fontId="30" fillId="30" borderId="68" xfId="0" applyNumberFormat="1" applyFont="1" applyFill="1" applyBorder="1" applyAlignment="1">
      <alignment/>
    </xf>
    <xf numFmtId="0" fontId="18" fillId="30" borderId="63" xfId="0" applyFont="1" applyFill="1" applyBorder="1" applyAlignment="1">
      <alignment/>
    </xf>
    <xf numFmtId="0" fontId="18" fillId="30" borderId="63" xfId="0" applyFont="1" applyFill="1" applyBorder="1" applyAlignment="1">
      <alignment horizontal="center"/>
    </xf>
    <xf numFmtId="4" fontId="18" fillId="30" borderId="63" xfId="0" applyNumberFormat="1" applyFont="1" applyFill="1" applyBorder="1" applyAlignment="1">
      <alignment horizontal="right"/>
    </xf>
    <xf numFmtId="0" fontId="30" fillId="30" borderId="42" xfId="0" applyFont="1" applyFill="1" applyBorder="1" applyAlignment="1">
      <alignment horizontal="left"/>
    </xf>
    <xf numFmtId="0" fontId="24" fillId="30" borderId="28" xfId="0" applyFont="1" applyFill="1" applyBorder="1" applyAlignment="1">
      <alignment/>
    </xf>
    <xf numFmtId="0" fontId="24" fillId="30" borderId="28" xfId="0" applyFont="1" applyFill="1" applyBorder="1" applyAlignment="1">
      <alignment horizontal="center"/>
    </xf>
    <xf numFmtId="4" fontId="18" fillId="29" borderId="52" xfId="0" applyNumberFormat="1" applyFont="1" applyFill="1" applyBorder="1" applyAlignment="1">
      <alignment/>
    </xf>
    <xf numFmtId="0" fontId="22" fillId="0" borderId="46" xfId="0" applyFont="1" applyBorder="1" applyAlignment="1">
      <alignment horizontal="center"/>
    </xf>
    <xf numFmtId="0" fontId="22" fillId="0" borderId="80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22" borderId="33" xfId="0" applyFont="1" applyFill="1" applyBorder="1" applyAlignment="1">
      <alignment horizontal="center"/>
    </xf>
    <xf numFmtId="0" fontId="19" fillId="22" borderId="34" xfId="0" applyFont="1" applyFill="1" applyBorder="1" applyAlignment="1">
      <alignment horizontal="center"/>
    </xf>
    <xf numFmtId="0" fontId="19" fillId="22" borderId="35" xfId="0" applyFont="1" applyFill="1" applyBorder="1" applyAlignment="1">
      <alignment horizontal="center"/>
    </xf>
    <xf numFmtId="0" fontId="24" fillId="0" borderId="33" xfId="0" applyFont="1" applyFill="1" applyBorder="1" applyAlignment="1">
      <alignment/>
    </xf>
    <xf numFmtId="0" fontId="24" fillId="0" borderId="85" xfId="0" applyFont="1" applyFill="1" applyBorder="1" applyAlignment="1">
      <alignment/>
    </xf>
    <xf numFmtId="0" fontId="24" fillId="0" borderId="86" xfId="0" applyFont="1" applyFill="1" applyBorder="1" applyAlignment="1">
      <alignment/>
    </xf>
    <xf numFmtId="0" fontId="24" fillId="24" borderId="19" xfId="0" applyFont="1" applyFill="1" applyBorder="1" applyAlignment="1">
      <alignment horizontal="left"/>
    </xf>
    <xf numFmtId="0" fontId="24" fillId="24" borderId="20" xfId="0" applyFont="1" applyFill="1" applyBorder="1" applyAlignment="1">
      <alignment horizontal="left"/>
    </xf>
    <xf numFmtId="4" fontId="29" fillId="0" borderId="0" xfId="0" applyNumberFormat="1" applyFont="1" applyBorder="1" applyAlignment="1">
      <alignment horizontal="center"/>
    </xf>
    <xf numFmtId="4" fontId="29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4" fillId="0" borderId="73" xfId="0" applyFont="1" applyFill="1" applyBorder="1" applyAlignment="1">
      <alignment/>
    </xf>
    <xf numFmtId="0" fontId="24" fillId="0" borderId="87" xfId="0" applyFont="1" applyFill="1" applyBorder="1" applyAlignment="1">
      <alignment/>
    </xf>
    <xf numFmtId="0" fontId="24" fillId="0" borderId="24" xfId="0" applyFont="1" applyFill="1" applyBorder="1" applyAlignment="1">
      <alignment/>
    </xf>
    <xf numFmtId="0" fontId="24" fillId="0" borderId="60" xfId="0" applyFont="1" applyFill="1" applyBorder="1" applyAlignment="1">
      <alignment horizontal="left"/>
    </xf>
    <xf numFmtId="0" fontId="24" fillId="0" borderId="79" xfId="0" applyFont="1" applyFill="1" applyBorder="1" applyAlignment="1">
      <alignment horizontal="left"/>
    </xf>
    <xf numFmtId="0" fontId="24" fillId="0" borderId="19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/>
    </xf>
    <xf numFmtId="0" fontId="24" fillId="0" borderId="19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4" fillId="29" borderId="19" xfId="0" applyFont="1" applyFill="1" applyBorder="1" applyAlignment="1">
      <alignment horizontal="left"/>
    </xf>
    <xf numFmtId="0" fontId="24" fillId="29" borderId="20" xfId="0" applyFont="1" applyFill="1" applyBorder="1" applyAlignment="1">
      <alignment horizontal="left"/>
    </xf>
    <xf numFmtId="0" fontId="24" fillId="29" borderId="60" xfId="0" applyFont="1" applyFill="1" applyBorder="1" applyAlignment="1">
      <alignment horizontal="left"/>
    </xf>
    <xf numFmtId="0" fontId="24" fillId="29" borderId="79" xfId="0" applyFont="1" applyFill="1" applyBorder="1" applyAlignment="1">
      <alignment horizontal="left"/>
    </xf>
    <xf numFmtId="0" fontId="24" fillId="29" borderId="18" xfId="0" applyFont="1" applyFill="1" applyBorder="1" applyAlignment="1">
      <alignment horizontal="left"/>
    </xf>
    <xf numFmtId="0" fontId="19" fillId="24" borderId="41" xfId="0" applyFont="1" applyFill="1" applyBorder="1" applyAlignment="1">
      <alignment horizontal="left" vertical="top"/>
    </xf>
    <xf numFmtId="0" fontId="19" fillId="31" borderId="42" xfId="0" applyFont="1" applyFill="1" applyBorder="1" applyAlignment="1">
      <alignment horizontal="left" vertical="top"/>
    </xf>
    <xf numFmtId="0" fontId="19" fillId="24" borderId="37" xfId="0" applyFont="1" applyFill="1" applyBorder="1" applyAlignment="1">
      <alignment horizontal="left" vertical="top"/>
    </xf>
    <xf numFmtId="0" fontId="19" fillId="24" borderId="88" xfId="0" applyFont="1" applyFill="1" applyBorder="1" applyAlignment="1">
      <alignment horizontal="left" vertical="top"/>
    </xf>
    <xf numFmtId="0" fontId="24" fillId="29" borderId="89" xfId="0" applyFont="1" applyFill="1" applyBorder="1" applyAlignment="1">
      <alignment horizontal="left"/>
    </xf>
    <xf numFmtId="0" fontId="24" fillId="31" borderId="19" xfId="0" applyFont="1" applyFill="1" applyBorder="1" applyAlignment="1">
      <alignment horizontal="left"/>
    </xf>
    <xf numFmtId="0" fontId="24" fillId="31" borderId="20" xfId="0" applyFont="1" applyFill="1" applyBorder="1" applyAlignment="1">
      <alignment horizontal="left"/>
    </xf>
    <xf numFmtId="0" fontId="19" fillId="24" borderId="43" xfId="0" applyFont="1" applyFill="1" applyBorder="1" applyAlignment="1">
      <alignment horizontal="left" vertical="top"/>
    </xf>
    <xf numFmtId="0" fontId="19" fillId="24" borderId="90" xfId="0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U108"/>
  <sheetViews>
    <sheetView zoomScale="75" zoomScaleNormal="75" zoomScalePageLayoutView="0" workbookViewId="0" topLeftCell="A76">
      <selection activeCell="J71" sqref="J71"/>
    </sheetView>
  </sheetViews>
  <sheetFormatPr defaultColWidth="9.140625" defaultRowHeight="12.75"/>
  <cols>
    <col min="1" max="1" width="8.8515625" style="0" customWidth="1"/>
    <col min="2" max="2" width="41.57421875" style="0" customWidth="1"/>
    <col min="3" max="3" width="16.8515625" style="0" customWidth="1"/>
    <col min="4" max="4" width="19.8515625" style="0" customWidth="1"/>
    <col min="5" max="5" width="16.57421875" style="0" customWidth="1"/>
    <col min="6" max="6" width="21.421875" style="0" customWidth="1"/>
    <col min="7" max="7" width="69.7109375" style="0" customWidth="1"/>
    <col min="8" max="8" width="51.421875" style="0" hidden="1" customWidth="1"/>
    <col min="9" max="9" width="34.28125" style="0" hidden="1" customWidth="1"/>
    <col min="10" max="10" width="16.57421875" style="0" customWidth="1"/>
    <col min="11" max="11" width="15.140625" style="0" customWidth="1"/>
    <col min="13" max="13" width="9.28125" style="0" bestFit="1" customWidth="1"/>
    <col min="15" max="15" width="15.57421875" style="0" bestFit="1" customWidth="1"/>
  </cols>
  <sheetData>
    <row r="1" spans="1:7" ht="20.25">
      <c r="A1" s="619" t="s">
        <v>315</v>
      </c>
      <c r="B1" s="620"/>
      <c r="C1" s="620"/>
      <c r="D1" s="620"/>
      <c r="E1" s="620"/>
      <c r="F1" s="620"/>
      <c r="G1" s="620"/>
    </row>
    <row r="2" spans="1:7" ht="20.25">
      <c r="A2" s="621" t="s">
        <v>460</v>
      </c>
      <c r="B2" s="622"/>
      <c r="C2" s="622"/>
      <c r="D2" s="622"/>
      <c r="E2" s="622"/>
      <c r="F2" s="622"/>
      <c r="G2" s="622"/>
    </row>
    <row r="3" spans="1:7" ht="21" thickBot="1">
      <c r="A3" s="621" t="s">
        <v>573</v>
      </c>
      <c r="B3" s="622"/>
      <c r="C3" s="622"/>
      <c r="D3" s="622"/>
      <c r="E3" s="622"/>
      <c r="F3" s="622"/>
      <c r="G3" s="622"/>
    </row>
    <row r="4" spans="1:7" ht="16.5" thickBot="1">
      <c r="A4" s="623" t="s">
        <v>297</v>
      </c>
      <c r="B4" s="624"/>
      <c r="C4" s="624"/>
      <c r="D4" s="624"/>
      <c r="E4" s="624"/>
      <c r="F4" s="624"/>
      <c r="G4" s="625"/>
    </row>
    <row r="5" spans="1:7" ht="15.75">
      <c r="A5" s="85" t="s">
        <v>298</v>
      </c>
      <c r="B5" s="57" t="s">
        <v>299</v>
      </c>
      <c r="C5" s="58" t="s">
        <v>300</v>
      </c>
      <c r="D5" s="58" t="s">
        <v>301</v>
      </c>
      <c r="E5" s="58" t="s">
        <v>302</v>
      </c>
      <c r="F5" s="58" t="s">
        <v>303</v>
      </c>
      <c r="G5" s="59" t="s">
        <v>304</v>
      </c>
    </row>
    <row r="6" spans="1:7" ht="16.5" thickBot="1">
      <c r="A6" s="56"/>
      <c r="B6" s="43" t="s">
        <v>306</v>
      </c>
      <c r="C6" s="8" t="s">
        <v>307</v>
      </c>
      <c r="D6" s="10" t="s">
        <v>308</v>
      </c>
      <c r="E6" s="8"/>
      <c r="F6" s="8"/>
      <c r="G6" s="44"/>
    </row>
    <row r="7" spans="1:7" ht="18.75">
      <c r="A7" s="172">
        <v>1</v>
      </c>
      <c r="B7" s="626" t="s">
        <v>310</v>
      </c>
      <c r="C7" s="627"/>
      <c r="D7" s="627"/>
      <c r="E7" s="627"/>
      <c r="F7" s="627"/>
      <c r="G7" s="628"/>
    </row>
    <row r="8" spans="1:7" ht="18.75">
      <c r="A8" s="496">
        <v>1</v>
      </c>
      <c r="B8" s="497" t="s">
        <v>466</v>
      </c>
      <c r="C8" s="12" t="s">
        <v>309</v>
      </c>
      <c r="D8" s="130">
        <v>1.8</v>
      </c>
      <c r="E8" s="14">
        <v>167.58</v>
      </c>
      <c r="F8" s="110">
        <f aca="true" t="shared" si="0" ref="F8:F70">D8*E8</f>
        <v>301.644</v>
      </c>
      <c r="G8" s="129" t="s">
        <v>574</v>
      </c>
    </row>
    <row r="9" spans="1:7" ht="18.75">
      <c r="A9" s="498"/>
      <c r="B9" s="141" t="s">
        <v>382</v>
      </c>
      <c r="C9" s="48" t="s">
        <v>312</v>
      </c>
      <c r="D9" s="143">
        <v>1</v>
      </c>
      <c r="E9" s="145">
        <v>14.87</v>
      </c>
      <c r="F9" s="111">
        <f t="shared" si="0"/>
        <v>14.87</v>
      </c>
      <c r="G9" s="104" t="s">
        <v>70</v>
      </c>
    </row>
    <row r="10" spans="1:7" s="462" customFormat="1" ht="18.75">
      <c r="A10" s="499">
        <v>2</v>
      </c>
      <c r="B10" s="500" t="s">
        <v>469</v>
      </c>
      <c r="C10" s="501" t="s">
        <v>312</v>
      </c>
      <c r="D10" s="465">
        <v>2</v>
      </c>
      <c r="E10" s="494">
        <v>274.05</v>
      </c>
      <c r="F10" s="502">
        <f t="shared" si="0"/>
        <v>548.1</v>
      </c>
      <c r="G10" s="503" t="s">
        <v>575</v>
      </c>
    </row>
    <row r="11" spans="1:7" s="462" customFormat="1" ht="18.75">
      <c r="A11" s="504">
        <v>3</v>
      </c>
      <c r="B11" s="497" t="s">
        <v>469</v>
      </c>
      <c r="C11" s="505" t="s">
        <v>312</v>
      </c>
      <c r="D11" s="505">
        <v>1</v>
      </c>
      <c r="E11" s="451">
        <v>481.46</v>
      </c>
      <c r="F11" s="460">
        <f t="shared" si="0"/>
        <v>481.46</v>
      </c>
      <c r="G11" s="472" t="s">
        <v>576</v>
      </c>
    </row>
    <row r="12" spans="1:7" s="462" customFormat="1" ht="18.75">
      <c r="A12" s="504">
        <v>4</v>
      </c>
      <c r="B12" s="497" t="s">
        <v>469</v>
      </c>
      <c r="C12" s="505" t="s">
        <v>312</v>
      </c>
      <c r="D12" s="505">
        <v>2</v>
      </c>
      <c r="E12" s="14">
        <v>568.37</v>
      </c>
      <c r="F12" s="110">
        <f t="shared" si="0"/>
        <v>1136.74</v>
      </c>
      <c r="G12" s="19" t="s">
        <v>577</v>
      </c>
    </row>
    <row r="13" spans="1:7" s="462" customFormat="1" ht="18.75">
      <c r="A13" s="504">
        <v>5</v>
      </c>
      <c r="B13" s="497" t="s">
        <v>469</v>
      </c>
      <c r="C13" s="12" t="s">
        <v>309</v>
      </c>
      <c r="D13" s="130">
        <v>1.8</v>
      </c>
      <c r="E13" s="14">
        <v>167.58</v>
      </c>
      <c r="F13" s="110">
        <f t="shared" si="0"/>
        <v>301.644</v>
      </c>
      <c r="G13" s="129" t="s">
        <v>578</v>
      </c>
    </row>
    <row r="14" spans="1:7" s="462" customFormat="1" ht="18.75">
      <c r="A14" s="504"/>
      <c r="B14" s="141" t="s">
        <v>382</v>
      </c>
      <c r="C14" s="48" t="s">
        <v>312</v>
      </c>
      <c r="D14" s="143">
        <v>1</v>
      </c>
      <c r="E14" s="145">
        <v>14.87</v>
      </c>
      <c r="F14" s="111">
        <f t="shared" si="0"/>
        <v>14.87</v>
      </c>
      <c r="G14" s="104" t="s">
        <v>70</v>
      </c>
    </row>
    <row r="15" spans="1:7" s="462" customFormat="1" ht="18.75">
      <c r="A15" s="504">
        <v>6</v>
      </c>
      <c r="B15" s="497" t="s">
        <v>469</v>
      </c>
      <c r="C15" s="12" t="s">
        <v>312</v>
      </c>
      <c r="D15" s="143">
        <v>2</v>
      </c>
      <c r="E15" s="14">
        <v>568.37</v>
      </c>
      <c r="F15" s="110">
        <f t="shared" si="0"/>
        <v>1136.74</v>
      </c>
      <c r="G15" s="19" t="s">
        <v>579</v>
      </c>
    </row>
    <row r="16" spans="1:7" s="462" customFormat="1" ht="18.75">
      <c r="A16" s="504">
        <v>7</v>
      </c>
      <c r="B16" s="497" t="s">
        <v>466</v>
      </c>
      <c r="C16" s="449" t="s">
        <v>312</v>
      </c>
      <c r="D16" s="449">
        <v>4</v>
      </c>
      <c r="E16" s="451">
        <v>659.96</v>
      </c>
      <c r="F16" s="460">
        <f t="shared" si="0"/>
        <v>2639.84</v>
      </c>
      <c r="G16" s="461" t="s">
        <v>580</v>
      </c>
    </row>
    <row r="17" spans="1:7" s="462" customFormat="1" ht="18.75">
      <c r="A17" s="504">
        <v>8</v>
      </c>
      <c r="B17" s="497" t="s">
        <v>466</v>
      </c>
      <c r="C17" s="449" t="s">
        <v>312</v>
      </c>
      <c r="D17" s="449">
        <v>3</v>
      </c>
      <c r="E17" s="451">
        <v>80.39</v>
      </c>
      <c r="F17" s="460">
        <f t="shared" si="0"/>
        <v>241.17000000000002</v>
      </c>
      <c r="G17" s="461" t="s">
        <v>581</v>
      </c>
    </row>
    <row r="18" spans="1:7" s="462" customFormat="1" ht="18.75">
      <c r="A18" s="504">
        <v>9</v>
      </c>
      <c r="B18" s="497" t="s">
        <v>466</v>
      </c>
      <c r="C18" s="449" t="s">
        <v>312</v>
      </c>
      <c r="D18" s="449">
        <v>1</v>
      </c>
      <c r="E18" s="451">
        <v>1262</v>
      </c>
      <c r="F18" s="460">
        <f t="shared" si="0"/>
        <v>1262</v>
      </c>
      <c r="G18" s="461" t="s">
        <v>582</v>
      </c>
    </row>
    <row r="19" spans="1:7" s="462" customFormat="1" ht="18.75">
      <c r="A19" s="504">
        <v>10</v>
      </c>
      <c r="B19" s="497" t="s">
        <v>466</v>
      </c>
      <c r="C19" s="12" t="s">
        <v>309</v>
      </c>
      <c r="D19" s="130">
        <v>3.6</v>
      </c>
      <c r="E19" s="14">
        <v>167.58</v>
      </c>
      <c r="F19" s="110">
        <f t="shared" si="0"/>
        <v>603.288</v>
      </c>
      <c r="G19" s="129" t="s">
        <v>583</v>
      </c>
    </row>
    <row r="20" spans="1:7" s="462" customFormat="1" ht="18.75">
      <c r="A20" s="504"/>
      <c r="B20" s="141" t="s">
        <v>382</v>
      </c>
      <c r="C20" s="48" t="s">
        <v>312</v>
      </c>
      <c r="D20" s="143">
        <v>2</v>
      </c>
      <c r="E20" s="145">
        <v>14.87</v>
      </c>
      <c r="F20" s="111">
        <f t="shared" si="0"/>
        <v>29.74</v>
      </c>
      <c r="G20" s="104" t="s">
        <v>70</v>
      </c>
    </row>
    <row r="21" spans="1:7" s="462" customFormat="1" ht="18.75">
      <c r="A21" s="504">
        <v>11</v>
      </c>
      <c r="B21" s="497" t="s">
        <v>463</v>
      </c>
      <c r="C21" s="505" t="s">
        <v>312</v>
      </c>
      <c r="D21" s="449">
        <v>1</v>
      </c>
      <c r="E21" s="451">
        <v>80.39</v>
      </c>
      <c r="F21" s="460">
        <f t="shared" si="0"/>
        <v>80.39</v>
      </c>
      <c r="G21" s="461" t="s">
        <v>584</v>
      </c>
    </row>
    <row r="22" spans="1:7" s="462" customFormat="1" ht="18.75">
      <c r="A22" s="504">
        <v>12</v>
      </c>
      <c r="B22" s="497" t="s">
        <v>463</v>
      </c>
      <c r="C22" s="505" t="s">
        <v>312</v>
      </c>
      <c r="D22" s="505">
        <v>1</v>
      </c>
      <c r="E22" s="451">
        <v>481.46</v>
      </c>
      <c r="F22" s="460">
        <f t="shared" si="0"/>
        <v>481.46</v>
      </c>
      <c r="G22" s="472" t="s">
        <v>585</v>
      </c>
    </row>
    <row r="23" spans="1:7" s="462" customFormat="1" ht="18.75">
      <c r="A23" s="504">
        <v>13</v>
      </c>
      <c r="B23" s="497" t="s">
        <v>463</v>
      </c>
      <c r="C23" s="449" t="s">
        <v>353</v>
      </c>
      <c r="D23" s="449">
        <v>1.5</v>
      </c>
      <c r="E23" s="451">
        <v>108.13</v>
      </c>
      <c r="F23" s="460">
        <f t="shared" si="0"/>
        <v>162.195</v>
      </c>
      <c r="G23" s="470" t="s">
        <v>586</v>
      </c>
    </row>
    <row r="24" spans="1:7" s="462" customFormat="1" ht="18.75">
      <c r="A24" s="504">
        <v>14</v>
      </c>
      <c r="B24" s="497" t="s">
        <v>463</v>
      </c>
      <c r="C24" s="449" t="s">
        <v>312</v>
      </c>
      <c r="D24" s="449">
        <v>22</v>
      </c>
      <c r="E24" s="451">
        <v>274.05</v>
      </c>
      <c r="F24" s="460">
        <f t="shared" si="0"/>
        <v>6029.1</v>
      </c>
      <c r="G24" s="461" t="s">
        <v>554</v>
      </c>
    </row>
    <row r="25" spans="1:7" s="462" customFormat="1" ht="18.75">
      <c r="A25" s="504">
        <v>15</v>
      </c>
      <c r="B25" s="497" t="s">
        <v>463</v>
      </c>
      <c r="C25" s="12" t="s">
        <v>309</v>
      </c>
      <c r="D25" s="130">
        <f>2.73*2</f>
        <v>5.46</v>
      </c>
      <c r="E25" s="14">
        <v>167.58</v>
      </c>
      <c r="F25" s="110">
        <f t="shared" si="0"/>
        <v>914.9868</v>
      </c>
      <c r="G25" s="129" t="s">
        <v>587</v>
      </c>
    </row>
    <row r="26" spans="1:7" s="462" customFormat="1" ht="18.75">
      <c r="A26" s="504"/>
      <c r="B26" s="141" t="s">
        <v>382</v>
      </c>
      <c r="C26" s="48" t="s">
        <v>312</v>
      </c>
      <c r="D26" s="143">
        <v>4</v>
      </c>
      <c r="E26" s="145">
        <v>14.87</v>
      </c>
      <c r="F26" s="111">
        <f t="shared" si="0"/>
        <v>59.48</v>
      </c>
      <c r="G26" s="104" t="s">
        <v>70</v>
      </c>
    </row>
    <row r="27" spans="1:7" s="462" customFormat="1" ht="18.75">
      <c r="A27" s="504">
        <v>16</v>
      </c>
      <c r="B27" s="497" t="s">
        <v>461</v>
      </c>
      <c r="C27" s="505" t="s">
        <v>312</v>
      </c>
      <c r="D27" s="505">
        <v>1</v>
      </c>
      <c r="E27" s="451">
        <v>454.11</v>
      </c>
      <c r="F27" s="460">
        <f t="shared" si="0"/>
        <v>454.11</v>
      </c>
      <c r="G27" s="461" t="s">
        <v>588</v>
      </c>
    </row>
    <row r="28" spans="1:7" s="462" customFormat="1" ht="18.75">
      <c r="A28" s="504">
        <v>17</v>
      </c>
      <c r="B28" s="497" t="s">
        <v>461</v>
      </c>
      <c r="C28" s="505" t="s">
        <v>312</v>
      </c>
      <c r="D28" s="449">
        <v>1</v>
      </c>
      <c r="E28" s="451">
        <v>481.46</v>
      </c>
      <c r="F28" s="460">
        <f t="shared" si="0"/>
        <v>481.46</v>
      </c>
      <c r="G28" s="472" t="s">
        <v>589</v>
      </c>
    </row>
    <row r="29" spans="1:21" s="462" customFormat="1" ht="18.75">
      <c r="A29" s="504">
        <v>18</v>
      </c>
      <c r="B29" s="497" t="s">
        <v>461</v>
      </c>
      <c r="C29" s="12" t="s">
        <v>309</v>
      </c>
      <c r="D29" s="130">
        <f>2.1*1.3</f>
        <v>2.7300000000000004</v>
      </c>
      <c r="E29" s="14">
        <v>167.58</v>
      </c>
      <c r="F29" s="110">
        <f t="shared" si="0"/>
        <v>457.4934000000001</v>
      </c>
      <c r="G29" s="129" t="s">
        <v>590</v>
      </c>
      <c r="J29" s="506"/>
      <c r="K29" s="507"/>
      <c r="L29" s="488"/>
      <c r="M29" s="321"/>
      <c r="N29" s="508"/>
      <c r="O29" s="444"/>
      <c r="P29" s="469"/>
      <c r="Q29" s="469"/>
      <c r="R29" s="469"/>
      <c r="S29" s="469"/>
      <c r="T29" s="469"/>
      <c r="U29" s="469"/>
    </row>
    <row r="30" spans="1:21" s="462" customFormat="1" ht="18.75">
      <c r="A30" s="504"/>
      <c r="B30" s="141" t="s">
        <v>382</v>
      </c>
      <c r="C30" s="48" t="s">
        <v>312</v>
      </c>
      <c r="D30" s="143">
        <v>1</v>
      </c>
      <c r="E30" s="145">
        <v>14.87</v>
      </c>
      <c r="F30" s="111">
        <f t="shared" si="0"/>
        <v>14.87</v>
      </c>
      <c r="G30" s="104" t="s">
        <v>70</v>
      </c>
      <c r="J30" s="506"/>
      <c r="K30" s="507"/>
      <c r="L30" s="488"/>
      <c r="M30" s="321"/>
      <c r="N30" s="508"/>
      <c r="O30" s="444"/>
      <c r="P30" s="469"/>
      <c r="Q30" s="469"/>
      <c r="R30" s="469"/>
      <c r="S30" s="469"/>
      <c r="T30" s="469"/>
      <c r="U30" s="469"/>
    </row>
    <row r="31" spans="1:21" s="462" customFormat="1" ht="18.75">
      <c r="A31" s="504">
        <v>19</v>
      </c>
      <c r="B31" s="497" t="s">
        <v>461</v>
      </c>
      <c r="C31" s="12" t="s">
        <v>312</v>
      </c>
      <c r="D31" s="449">
        <v>2</v>
      </c>
      <c r="E31" s="145">
        <v>357.85</v>
      </c>
      <c r="F31" s="460">
        <f t="shared" si="0"/>
        <v>715.7</v>
      </c>
      <c r="G31" s="16" t="s">
        <v>591</v>
      </c>
      <c r="J31" s="506"/>
      <c r="K31" s="507"/>
      <c r="L31" s="488"/>
      <c r="M31" s="321"/>
      <c r="N31" s="508"/>
      <c r="O31" s="444"/>
      <c r="P31" s="469"/>
      <c r="Q31" s="469"/>
      <c r="R31" s="469"/>
      <c r="S31" s="469"/>
      <c r="T31" s="469"/>
      <c r="U31" s="469"/>
    </row>
    <row r="32" spans="1:21" s="462" customFormat="1" ht="18.75">
      <c r="A32" s="504">
        <v>20</v>
      </c>
      <c r="B32" s="451" t="s">
        <v>475</v>
      </c>
      <c r="C32" s="505" t="s">
        <v>312</v>
      </c>
      <c r="D32" s="449">
        <v>1</v>
      </c>
      <c r="E32" s="451">
        <v>481.46</v>
      </c>
      <c r="F32" s="460">
        <f t="shared" si="0"/>
        <v>481.46</v>
      </c>
      <c r="G32" s="472" t="s">
        <v>592</v>
      </c>
      <c r="J32" s="509"/>
      <c r="K32" s="510"/>
      <c r="L32" s="489"/>
      <c r="M32" s="511"/>
      <c r="N32" s="508"/>
      <c r="O32" s="512"/>
      <c r="P32" s="469"/>
      <c r="Q32" s="469"/>
      <c r="R32" s="469"/>
      <c r="S32" s="469"/>
      <c r="T32" s="469"/>
      <c r="U32" s="469"/>
    </row>
    <row r="33" spans="1:21" s="462" customFormat="1" ht="18.75">
      <c r="A33" s="504">
        <v>21</v>
      </c>
      <c r="B33" s="451" t="s">
        <v>475</v>
      </c>
      <c r="C33" s="505" t="s">
        <v>312</v>
      </c>
      <c r="D33" s="449">
        <v>1</v>
      </c>
      <c r="E33" s="451">
        <v>1262</v>
      </c>
      <c r="F33" s="460">
        <f t="shared" si="0"/>
        <v>1262</v>
      </c>
      <c r="G33" s="461" t="s">
        <v>593</v>
      </c>
      <c r="J33" s="509"/>
      <c r="K33" s="510"/>
      <c r="L33" s="489"/>
      <c r="M33" s="511"/>
      <c r="N33" s="508"/>
      <c r="O33" s="512"/>
      <c r="P33" s="469"/>
      <c r="Q33" s="469"/>
      <c r="R33" s="469"/>
      <c r="S33" s="469"/>
      <c r="T33" s="469"/>
      <c r="U33" s="469"/>
    </row>
    <row r="34" spans="1:21" s="462" customFormat="1" ht="18.75">
      <c r="A34" s="504">
        <v>22</v>
      </c>
      <c r="B34" s="451" t="s">
        <v>475</v>
      </c>
      <c r="C34" s="12" t="s">
        <v>312</v>
      </c>
      <c r="D34" s="449">
        <v>1</v>
      </c>
      <c r="E34" s="145">
        <v>357.85</v>
      </c>
      <c r="F34" s="460">
        <f t="shared" si="0"/>
        <v>357.85</v>
      </c>
      <c r="G34" s="16" t="s">
        <v>594</v>
      </c>
      <c r="J34" s="509"/>
      <c r="K34" s="510"/>
      <c r="L34" s="489"/>
      <c r="M34" s="511"/>
      <c r="N34" s="508"/>
      <c r="O34" s="512"/>
      <c r="P34" s="469"/>
      <c r="Q34" s="469"/>
      <c r="R34" s="469"/>
      <c r="S34" s="469"/>
      <c r="T34" s="469"/>
      <c r="U34" s="469"/>
    </row>
    <row r="35" spans="1:21" s="462" customFormat="1" ht="18.75">
      <c r="A35" s="504">
        <v>23</v>
      </c>
      <c r="B35" s="451" t="s">
        <v>475</v>
      </c>
      <c r="C35" s="12" t="s">
        <v>309</v>
      </c>
      <c r="D35" s="130">
        <f>2.1*1.3+1.8*2</f>
        <v>6.33</v>
      </c>
      <c r="E35" s="14">
        <v>167.58</v>
      </c>
      <c r="F35" s="110">
        <f t="shared" si="0"/>
        <v>1060.7814</v>
      </c>
      <c r="G35" s="129" t="s">
        <v>595</v>
      </c>
      <c r="J35" s="509"/>
      <c r="K35" s="510"/>
      <c r="L35" s="489"/>
      <c r="M35" s="511"/>
      <c r="N35" s="508"/>
      <c r="O35" s="512"/>
      <c r="P35" s="469"/>
      <c r="Q35" s="469"/>
      <c r="R35" s="469"/>
      <c r="S35" s="469"/>
      <c r="T35" s="469"/>
      <c r="U35" s="469"/>
    </row>
    <row r="36" spans="1:21" s="462" customFormat="1" ht="18.75">
      <c r="A36" s="504"/>
      <c r="B36" s="141" t="s">
        <v>382</v>
      </c>
      <c r="C36" s="48" t="s">
        <v>312</v>
      </c>
      <c r="D36" s="143">
        <v>3</v>
      </c>
      <c r="E36" s="145">
        <v>14.87</v>
      </c>
      <c r="F36" s="111">
        <f t="shared" si="0"/>
        <v>44.61</v>
      </c>
      <c r="G36" s="104" t="s">
        <v>70</v>
      </c>
      <c r="J36" s="509"/>
      <c r="K36" s="510"/>
      <c r="L36" s="489"/>
      <c r="M36" s="511"/>
      <c r="N36" s="508"/>
      <c r="O36" s="512"/>
      <c r="P36" s="469"/>
      <c r="Q36" s="469"/>
      <c r="R36" s="469"/>
      <c r="S36" s="469"/>
      <c r="T36" s="469"/>
      <c r="U36" s="469"/>
    </row>
    <row r="37" spans="1:7" s="462" customFormat="1" ht="18.75">
      <c r="A37" s="504">
        <v>24</v>
      </c>
      <c r="B37" s="451" t="s">
        <v>479</v>
      </c>
      <c r="C37" s="449" t="s">
        <v>312</v>
      </c>
      <c r="D37" s="449">
        <v>2</v>
      </c>
      <c r="E37" s="451">
        <v>80.39</v>
      </c>
      <c r="F37" s="460">
        <f t="shared" si="0"/>
        <v>160.78</v>
      </c>
      <c r="G37" s="461" t="s">
        <v>596</v>
      </c>
    </row>
    <row r="38" spans="1:7" s="462" customFormat="1" ht="18.75">
      <c r="A38" s="504">
        <v>25</v>
      </c>
      <c r="B38" s="451" t="s">
        <v>479</v>
      </c>
      <c r="C38" s="12" t="s">
        <v>309</v>
      </c>
      <c r="D38" s="130">
        <f>2.73*2</f>
        <v>5.46</v>
      </c>
      <c r="E38" s="14">
        <v>167.58</v>
      </c>
      <c r="F38" s="110">
        <f t="shared" si="0"/>
        <v>914.9868</v>
      </c>
      <c r="G38" s="129" t="s">
        <v>597</v>
      </c>
    </row>
    <row r="39" spans="1:7" s="462" customFormat="1" ht="18.75">
      <c r="A39" s="504"/>
      <c r="B39" s="141" t="s">
        <v>382</v>
      </c>
      <c r="C39" s="48" t="s">
        <v>312</v>
      </c>
      <c r="D39" s="143">
        <v>4</v>
      </c>
      <c r="E39" s="145">
        <v>14.87</v>
      </c>
      <c r="F39" s="111">
        <f t="shared" si="0"/>
        <v>59.48</v>
      </c>
      <c r="G39" s="104" t="s">
        <v>70</v>
      </c>
    </row>
    <row r="40" spans="1:7" s="462" customFormat="1" ht="18.75">
      <c r="A40" s="504">
        <v>26</v>
      </c>
      <c r="B40" s="451" t="s">
        <v>482</v>
      </c>
      <c r="C40" s="449" t="s">
        <v>312</v>
      </c>
      <c r="D40" s="449">
        <v>1</v>
      </c>
      <c r="E40" s="451">
        <v>481.46</v>
      </c>
      <c r="F40" s="460">
        <f t="shared" si="0"/>
        <v>481.46</v>
      </c>
      <c r="G40" s="472" t="s">
        <v>598</v>
      </c>
    </row>
    <row r="41" spans="1:7" s="462" customFormat="1" ht="18.75">
      <c r="A41" s="504">
        <v>27</v>
      </c>
      <c r="B41" s="451" t="s">
        <v>482</v>
      </c>
      <c r="C41" s="12" t="s">
        <v>309</v>
      </c>
      <c r="D41" s="130">
        <f>2.1*1.3</f>
        <v>2.7300000000000004</v>
      </c>
      <c r="E41" s="14">
        <v>167.58</v>
      </c>
      <c r="F41" s="110">
        <f t="shared" si="0"/>
        <v>457.4934000000001</v>
      </c>
      <c r="G41" s="129" t="s">
        <v>599</v>
      </c>
    </row>
    <row r="42" spans="1:7" s="462" customFormat="1" ht="18.75">
      <c r="A42" s="504"/>
      <c r="B42" s="141" t="s">
        <v>382</v>
      </c>
      <c r="C42" s="48" t="s">
        <v>312</v>
      </c>
      <c r="D42" s="143">
        <v>2</v>
      </c>
      <c r="E42" s="145">
        <v>14.87</v>
      </c>
      <c r="F42" s="111">
        <f t="shared" si="0"/>
        <v>29.74</v>
      </c>
      <c r="G42" s="104" t="s">
        <v>70</v>
      </c>
    </row>
    <row r="43" spans="1:7" s="462" customFormat="1" ht="18.75">
      <c r="A43" s="504">
        <v>28</v>
      </c>
      <c r="B43" s="513" t="s">
        <v>491</v>
      </c>
      <c r="C43" s="449" t="s">
        <v>312</v>
      </c>
      <c r="D43" s="449">
        <v>1</v>
      </c>
      <c r="E43" s="451">
        <v>170.6</v>
      </c>
      <c r="F43" s="460">
        <f t="shared" si="0"/>
        <v>170.6</v>
      </c>
      <c r="G43" s="461" t="s">
        <v>217</v>
      </c>
    </row>
    <row r="44" spans="1:7" s="462" customFormat="1" ht="18.75">
      <c r="A44" s="504">
        <v>29</v>
      </c>
      <c r="B44" s="513" t="s">
        <v>486</v>
      </c>
      <c r="C44" s="505" t="s">
        <v>312</v>
      </c>
      <c r="D44" s="449">
        <v>1</v>
      </c>
      <c r="E44" s="451">
        <v>481.46</v>
      </c>
      <c r="F44" s="460">
        <f t="shared" si="0"/>
        <v>481.46</v>
      </c>
      <c r="G44" s="472" t="s">
        <v>592</v>
      </c>
    </row>
    <row r="45" spans="1:7" s="462" customFormat="1" ht="18.75">
      <c r="A45" s="504">
        <v>30</v>
      </c>
      <c r="B45" s="513" t="s">
        <v>497</v>
      </c>
      <c r="C45" s="449" t="s">
        <v>572</v>
      </c>
      <c r="D45" s="449">
        <v>1</v>
      </c>
      <c r="E45" s="451">
        <v>659.96</v>
      </c>
      <c r="F45" s="460">
        <f t="shared" si="0"/>
        <v>659.96</v>
      </c>
      <c r="G45" s="461" t="s">
        <v>600</v>
      </c>
    </row>
    <row r="46" spans="1:7" s="462" customFormat="1" ht="18.75">
      <c r="A46" s="504">
        <v>31</v>
      </c>
      <c r="B46" s="513" t="s">
        <v>497</v>
      </c>
      <c r="C46" s="449" t="s">
        <v>312</v>
      </c>
      <c r="D46" s="449">
        <v>1</v>
      </c>
      <c r="E46" s="451">
        <v>274.05</v>
      </c>
      <c r="F46" s="460">
        <f t="shared" si="0"/>
        <v>274.05</v>
      </c>
      <c r="G46" s="461" t="s">
        <v>568</v>
      </c>
    </row>
    <row r="47" spans="1:7" s="462" customFormat="1" ht="18.75">
      <c r="A47" s="504">
        <v>32</v>
      </c>
      <c r="B47" s="513" t="s">
        <v>497</v>
      </c>
      <c r="C47" s="449" t="s">
        <v>312</v>
      </c>
      <c r="D47" s="449">
        <v>1</v>
      </c>
      <c r="E47" s="451">
        <v>454.11</v>
      </c>
      <c r="F47" s="460">
        <f t="shared" si="0"/>
        <v>454.11</v>
      </c>
      <c r="G47" s="461" t="s">
        <v>601</v>
      </c>
    </row>
    <row r="48" spans="1:7" s="462" customFormat="1" ht="18.75">
      <c r="A48" s="504">
        <v>33</v>
      </c>
      <c r="B48" s="513" t="s">
        <v>497</v>
      </c>
      <c r="C48" s="449" t="s">
        <v>312</v>
      </c>
      <c r="D48" s="449">
        <v>1</v>
      </c>
      <c r="E48" s="451">
        <v>1262</v>
      </c>
      <c r="F48" s="460">
        <f t="shared" si="0"/>
        <v>1262</v>
      </c>
      <c r="G48" s="129" t="s">
        <v>602</v>
      </c>
    </row>
    <row r="49" spans="1:7" s="462" customFormat="1" ht="18.75">
      <c r="A49" s="504">
        <v>34</v>
      </c>
      <c r="B49" s="513" t="s">
        <v>497</v>
      </c>
      <c r="C49" s="449" t="s">
        <v>312</v>
      </c>
      <c r="D49" s="449">
        <v>1</v>
      </c>
      <c r="E49" s="145">
        <v>357.85</v>
      </c>
      <c r="F49" s="460">
        <f t="shared" si="0"/>
        <v>357.85</v>
      </c>
      <c r="G49" s="16" t="s">
        <v>603</v>
      </c>
    </row>
    <row r="50" spans="1:7" s="462" customFormat="1" ht="18.75">
      <c r="A50" s="504">
        <v>35</v>
      </c>
      <c r="B50" s="513" t="s">
        <v>497</v>
      </c>
      <c r="C50" s="449" t="s">
        <v>312</v>
      </c>
      <c r="D50" s="449">
        <v>1</v>
      </c>
      <c r="E50" s="14">
        <v>600.11</v>
      </c>
      <c r="F50" s="460">
        <f t="shared" si="0"/>
        <v>600.11</v>
      </c>
      <c r="G50" s="129" t="s">
        <v>604</v>
      </c>
    </row>
    <row r="51" spans="1:7" s="462" customFormat="1" ht="18.75">
      <c r="A51" s="504">
        <v>36</v>
      </c>
      <c r="B51" s="513" t="s">
        <v>497</v>
      </c>
      <c r="C51" s="12" t="s">
        <v>309</v>
      </c>
      <c r="D51" s="449">
        <v>2.73</v>
      </c>
      <c r="E51" s="14">
        <v>167.58</v>
      </c>
      <c r="F51" s="460">
        <f t="shared" si="0"/>
        <v>457.4934</v>
      </c>
      <c r="G51" s="129" t="s">
        <v>605</v>
      </c>
    </row>
    <row r="52" spans="1:7" s="462" customFormat="1" ht="18.75">
      <c r="A52" s="504"/>
      <c r="B52" s="141" t="s">
        <v>382</v>
      </c>
      <c r="C52" s="48" t="s">
        <v>312</v>
      </c>
      <c r="D52" s="449">
        <v>2</v>
      </c>
      <c r="E52" s="145">
        <v>14.87</v>
      </c>
      <c r="F52" s="460">
        <f t="shared" si="0"/>
        <v>29.74</v>
      </c>
      <c r="G52" s="104" t="s">
        <v>70</v>
      </c>
    </row>
    <row r="53" spans="1:7" s="462" customFormat="1" ht="18.75">
      <c r="A53" s="504">
        <v>37</v>
      </c>
      <c r="B53" s="513" t="s">
        <v>494</v>
      </c>
      <c r="C53" s="505" t="s">
        <v>312</v>
      </c>
      <c r="D53" s="449">
        <v>1</v>
      </c>
      <c r="E53" s="451">
        <v>481.46</v>
      </c>
      <c r="F53" s="460">
        <f t="shared" si="0"/>
        <v>481.46</v>
      </c>
      <c r="G53" s="472" t="s">
        <v>606</v>
      </c>
    </row>
    <row r="54" spans="1:7" s="462" customFormat="1" ht="18.75">
      <c r="A54" s="504">
        <v>38</v>
      </c>
      <c r="B54" s="513" t="s">
        <v>500</v>
      </c>
      <c r="C54" s="449" t="s">
        <v>312</v>
      </c>
      <c r="D54" s="449">
        <v>2</v>
      </c>
      <c r="E54" s="451">
        <v>454.11</v>
      </c>
      <c r="F54" s="460">
        <f t="shared" si="0"/>
        <v>908.22</v>
      </c>
      <c r="G54" s="461" t="s">
        <v>607</v>
      </c>
    </row>
    <row r="55" spans="1:7" s="462" customFormat="1" ht="18.75">
      <c r="A55" s="504">
        <v>39</v>
      </c>
      <c r="B55" s="513" t="s">
        <v>500</v>
      </c>
      <c r="C55" s="449" t="s">
        <v>312</v>
      </c>
      <c r="D55" s="449">
        <v>1</v>
      </c>
      <c r="E55" s="451">
        <v>1262</v>
      </c>
      <c r="F55" s="460">
        <f t="shared" si="0"/>
        <v>1262</v>
      </c>
      <c r="G55" s="461" t="s">
        <v>608</v>
      </c>
    </row>
    <row r="56" spans="1:7" s="462" customFormat="1" ht="18.75">
      <c r="A56" s="504">
        <v>40</v>
      </c>
      <c r="B56" s="513" t="s">
        <v>500</v>
      </c>
      <c r="C56" s="12" t="s">
        <v>309</v>
      </c>
      <c r="D56" s="449">
        <f>1.8+1.8*2+1.8</f>
        <v>7.2</v>
      </c>
      <c r="E56" s="14">
        <v>167.58</v>
      </c>
      <c r="F56" s="460">
        <f t="shared" si="0"/>
        <v>1206.576</v>
      </c>
      <c r="G56" s="129" t="s">
        <v>609</v>
      </c>
    </row>
    <row r="57" spans="1:7" s="462" customFormat="1" ht="18.75">
      <c r="A57" s="504"/>
      <c r="B57" s="141" t="s">
        <v>382</v>
      </c>
      <c r="C57" s="48" t="s">
        <v>312</v>
      </c>
      <c r="D57" s="449">
        <v>4</v>
      </c>
      <c r="E57" s="145">
        <v>14.87</v>
      </c>
      <c r="F57" s="460">
        <f t="shared" si="0"/>
        <v>59.48</v>
      </c>
      <c r="G57" s="104" t="s">
        <v>70</v>
      </c>
    </row>
    <row r="58" spans="1:7" s="462" customFormat="1" ht="18.75">
      <c r="A58" s="504">
        <v>41</v>
      </c>
      <c r="B58" s="513" t="s">
        <v>500</v>
      </c>
      <c r="C58" s="12" t="s">
        <v>309</v>
      </c>
      <c r="D58" s="449">
        <f>1.8*3</f>
        <v>5.4</v>
      </c>
      <c r="E58" s="14">
        <v>167.58</v>
      </c>
      <c r="F58" s="460">
        <f t="shared" si="0"/>
        <v>904.9320000000001</v>
      </c>
      <c r="G58" s="129" t="s">
        <v>610</v>
      </c>
    </row>
    <row r="59" spans="1:7" s="462" customFormat="1" ht="18.75">
      <c r="A59" s="504"/>
      <c r="B59" s="141" t="s">
        <v>382</v>
      </c>
      <c r="C59" s="48" t="s">
        <v>312</v>
      </c>
      <c r="D59" s="449">
        <v>3</v>
      </c>
      <c r="E59" s="145">
        <v>14.87</v>
      </c>
      <c r="F59" s="460">
        <f t="shared" si="0"/>
        <v>44.61</v>
      </c>
      <c r="G59" s="104" t="s">
        <v>70</v>
      </c>
    </row>
    <row r="60" spans="1:7" s="462" customFormat="1" ht="18.75">
      <c r="A60" s="504">
        <v>42</v>
      </c>
      <c r="B60" s="513" t="s">
        <v>500</v>
      </c>
      <c r="C60" s="12" t="s">
        <v>312</v>
      </c>
      <c r="D60" s="449">
        <v>1</v>
      </c>
      <c r="E60" s="145">
        <v>357.85</v>
      </c>
      <c r="F60" s="460">
        <f t="shared" si="0"/>
        <v>357.85</v>
      </c>
      <c r="G60" s="16" t="s">
        <v>611</v>
      </c>
    </row>
    <row r="61" spans="1:7" s="462" customFormat="1" ht="18.75">
      <c r="A61" s="504">
        <v>43</v>
      </c>
      <c r="B61" s="513" t="s">
        <v>500</v>
      </c>
      <c r="C61" s="12" t="s">
        <v>312</v>
      </c>
      <c r="D61" s="449">
        <v>1</v>
      </c>
      <c r="E61" s="14">
        <v>600.11</v>
      </c>
      <c r="F61" s="460">
        <f t="shared" si="0"/>
        <v>600.11</v>
      </c>
      <c r="G61" s="16" t="s">
        <v>612</v>
      </c>
    </row>
    <row r="62" spans="1:7" s="462" customFormat="1" ht="18.75">
      <c r="A62" s="504">
        <v>44</v>
      </c>
      <c r="B62" s="513" t="s">
        <v>501</v>
      </c>
      <c r="C62" s="12" t="s">
        <v>309</v>
      </c>
      <c r="D62" s="449">
        <f>1.8+2.73*2+1.8</f>
        <v>9.06</v>
      </c>
      <c r="E62" s="14">
        <v>167.58</v>
      </c>
      <c r="F62" s="460">
        <f t="shared" si="0"/>
        <v>1518.2748000000001</v>
      </c>
      <c r="G62" s="129" t="s">
        <v>613</v>
      </c>
    </row>
    <row r="63" spans="1:7" s="462" customFormat="1" ht="18.75">
      <c r="A63" s="504"/>
      <c r="B63" s="141" t="s">
        <v>382</v>
      </c>
      <c r="C63" s="48" t="s">
        <v>312</v>
      </c>
      <c r="D63" s="449">
        <v>4</v>
      </c>
      <c r="E63" s="145">
        <v>14.87</v>
      </c>
      <c r="F63" s="460">
        <f t="shared" si="0"/>
        <v>59.48</v>
      </c>
      <c r="G63" s="104" t="s">
        <v>70</v>
      </c>
    </row>
    <row r="64" spans="1:7" s="462" customFormat="1" ht="18.75">
      <c r="A64" s="504">
        <v>45</v>
      </c>
      <c r="B64" s="513" t="s">
        <v>501</v>
      </c>
      <c r="C64" s="12" t="s">
        <v>309</v>
      </c>
      <c r="D64" s="449">
        <f>2.73*2</f>
        <v>5.46</v>
      </c>
      <c r="E64" s="14">
        <v>167.58</v>
      </c>
      <c r="F64" s="460">
        <f t="shared" si="0"/>
        <v>914.9868</v>
      </c>
      <c r="G64" s="129" t="s">
        <v>614</v>
      </c>
    </row>
    <row r="65" spans="1:7" s="462" customFormat="1" ht="18.75">
      <c r="A65" s="504">
        <v>46</v>
      </c>
      <c r="B65" s="141" t="s">
        <v>382</v>
      </c>
      <c r="C65" s="48" t="s">
        <v>312</v>
      </c>
      <c r="D65" s="449">
        <v>2</v>
      </c>
      <c r="E65" s="145">
        <v>14.87</v>
      </c>
      <c r="F65" s="460">
        <f t="shared" si="0"/>
        <v>29.74</v>
      </c>
      <c r="G65" s="104" t="s">
        <v>70</v>
      </c>
    </row>
    <row r="66" spans="1:7" s="462" customFormat="1" ht="18.75">
      <c r="A66" s="504">
        <v>47</v>
      </c>
      <c r="B66" s="513" t="s">
        <v>488</v>
      </c>
      <c r="C66" s="505" t="s">
        <v>312</v>
      </c>
      <c r="D66" s="449">
        <v>1</v>
      </c>
      <c r="E66" s="451">
        <v>481.46</v>
      </c>
      <c r="F66" s="460">
        <f t="shared" si="0"/>
        <v>481.46</v>
      </c>
      <c r="G66" s="472" t="s">
        <v>615</v>
      </c>
    </row>
    <row r="67" spans="1:7" s="462" customFormat="1" ht="18.75">
      <c r="A67" s="504">
        <v>48</v>
      </c>
      <c r="B67" s="513" t="s">
        <v>488</v>
      </c>
      <c r="C67" s="449" t="s">
        <v>353</v>
      </c>
      <c r="D67" s="449">
        <v>2</v>
      </c>
      <c r="E67" s="451">
        <v>108.13</v>
      </c>
      <c r="F67" s="460">
        <f t="shared" si="0"/>
        <v>216.26</v>
      </c>
      <c r="G67" s="470" t="s">
        <v>616</v>
      </c>
    </row>
    <row r="68" spans="1:7" s="462" customFormat="1" ht="18.75">
      <c r="A68" s="505">
        <v>49</v>
      </c>
      <c r="B68" s="513" t="s">
        <v>488</v>
      </c>
      <c r="C68" s="449" t="s">
        <v>312</v>
      </c>
      <c r="D68" s="449">
        <v>1</v>
      </c>
      <c r="E68" s="451">
        <v>80.39</v>
      </c>
      <c r="F68" s="460">
        <f t="shared" si="0"/>
        <v>80.39</v>
      </c>
      <c r="G68" s="490" t="s">
        <v>617</v>
      </c>
    </row>
    <row r="69" spans="1:7" s="462" customFormat="1" ht="18.75">
      <c r="A69" s="505">
        <v>50</v>
      </c>
      <c r="B69" s="451" t="s">
        <v>494</v>
      </c>
      <c r="C69" s="12" t="s">
        <v>309</v>
      </c>
      <c r="D69" s="449">
        <v>2.73</v>
      </c>
      <c r="E69" s="14">
        <v>167.58</v>
      </c>
      <c r="F69" s="460">
        <f t="shared" si="0"/>
        <v>457.4934</v>
      </c>
      <c r="G69" s="138" t="s">
        <v>605</v>
      </c>
    </row>
    <row r="70" spans="1:7" s="462" customFormat="1" ht="19.5" thickBot="1">
      <c r="A70" s="514"/>
      <c r="B70" s="515" t="s">
        <v>382</v>
      </c>
      <c r="C70" s="516" t="s">
        <v>312</v>
      </c>
      <c r="D70" s="464">
        <v>2</v>
      </c>
      <c r="E70" s="517">
        <v>14.87</v>
      </c>
      <c r="F70" s="492">
        <f t="shared" si="0"/>
        <v>29.74</v>
      </c>
      <c r="G70" s="518" t="s">
        <v>70</v>
      </c>
    </row>
    <row r="71" spans="1:7" ht="19.5" thickBot="1">
      <c r="A71" s="49"/>
      <c r="B71" s="71" t="s">
        <v>363</v>
      </c>
      <c r="C71" s="127" t="s">
        <v>312</v>
      </c>
      <c r="D71" s="128">
        <v>85</v>
      </c>
      <c r="E71" s="33"/>
      <c r="F71" s="52">
        <f>SUM(F8:F70)</f>
        <v>38234.429199999984</v>
      </c>
      <c r="G71" s="83"/>
    </row>
    <row r="72" spans="1:9" ht="18" customHeight="1" thickBot="1">
      <c r="A72" s="20">
        <v>2</v>
      </c>
      <c r="B72" s="466" t="s">
        <v>75</v>
      </c>
      <c r="C72" s="467"/>
      <c r="D72" s="467"/>
      <c r="E72" s="467"/>
      <c r="F72" s="467"/>
      <c r="G72" s="468"/>
      <c r="H72" s="78"/>
      <c r="I72" s="6"/>
    </row>
    <row r="73" spans="1:7" s="462" customFormat="1" ht="19.5" thickBot="1">
      <c r="A73" s="519" t="s">
        <v>311</v>
      </c>
      <c r="B73" s="520" t="s">
        <v>618</v>
      </c>
      <c r="C73" s="463" t="s">
        <v>312</v>
      </c>
      <c r="D73" s="521">
        <v>1</v>
      </c>
      <c r="E73" s="522"/>
      <c r="F73" s="523">
        <v>211865.77</v>
      </c>
      <c r="G73" s="503" t="s">
        <v>319</v>
      </c>
    </row>
    <row r="74" spans="1:9" ht="18" customHeight="1" thickBot="1">
      <c r="A74" s="421"/>
      <c r="B74" s="163" t="s">
        <v>363</v>
      </c>
      <c r="C74" s="164" t="s">
        <v>312</v>
      </c>
      <c r="D74" s="165">
        <f>SUM(D73)</f>
        <v>1</v>
      </c>
      <c r="E74" s="166"/>
      <c r="F74" s="167">
        <f>SUM(F73)</f>
        <v>211865.77</v>
      </c>
      <c r="G74" s="168"/>
      <c r="H74" s="78"/>
      <c r="I74" s="6"/>
    </row>
    <row r="75" spans="1:7" ht="19.5" thickBot="1">
      <c r="A75" s="80"/>
      <c r="B75" s="122" t="s">
        <v>355</v>
      </c>
      <c r="C75" s="122"/>
      <c r="D75" s="134"/>
      <c r="E75" s="122"/>
      <c r="F75" s="537">
        <f>F71+F74</f>
        <v>250100.19919999997</v>
      </c>
      <c r="G75" s="133"/>
    </row>
    <row r="76" spans="1:7" s="462" customFormat="1" ht="19.5" thickBot="1">
      <c r="A76" s="524">
        <v>3</v>
      </c>
      <c r="B76" s="525" t="s">
        <v>356</v>
      </c>
      <c r="C76" s="526" t="s">
        <v>357</v>
      </c>
      <c r="D76" s="527">
        <v>20.05</v>
      </c>
      <c r="E76" s="527"/>
      <c r="F76" s="601">
        <v>61025</v>
      </c>
      <c r="G76" s="528" t="s">
        <v>358</v>
      </c>
    </row>
    <row r="77" spans="1:7" s="462" customFormat="1" ht="19.5" thickBot="1">
      <c r="A77" s="529">
        <v>4</v>
      </c>
      <c r="B77" s="530" t="s">
        <v>359</v>
      </c>
      <c r="C77" s="527" t="s">
        <v>357</v>
      </c>
      <c r="D77" s="531">
        <v>58.5</v>
      </c>
      <c r="E77" s="527"/>
      <c r="F77" s="601">
        <v>182217.97</v>
      </c>
      <c r="G77" s="528" t="s">
        <v>358</v>
      </c>
    </row>
    <row r="78" spans="1:7" ht="19.5" thickBot="1">
      <c r="A78" s="89"/>
      <c r="B78" s="90" t="s">
        <v>360</v>
      </c>
      <c r="C78" s="91"/>
      <c r="D78" s="91"/>
      <c r="E78" s="92"/>
      <c r="F78" s="93">
        <f>F75+F76+F77</f>
        <v>493343.1692</v>
      </c>
      <c r="G78" s="94"/>
    </row>
    <row r="79" spans="1:7" ht="19.5" thickBot="1">
      <c r="A79" s="99"/>
      <c r="B79" s="100" t="s">
        <v>361</v>
      </c>
      <c r="C79" s="101"/>
      <c r="D79" s="101"/>
      <c r="E79" s="102"/>
      <c r="F79" s="103">
        <f>F78*1.18</f>
        <v>582144.939656</v>
      </c>
      <c r="G79" s="68"/>
    </row>
    <row r="80" spans="1:7" ht="19.5" thickBot="1">
      <c r="A80" s="95" t="s">
        <v>362</v>
      </c>
      <c r="B80" s="96"/>
      <c r="C80" s="96"/>
      <c r="D80" s="97"/>
      <c r="E80" s="96"/>
      <c r="F80" s="135"/>
      <c r="G80" s="98"/>
    </row>
    <row r="81" spans="1:7" ht="18.75">
      <c r="A81" s="86" t="s">
        <v>298</v>
      </c>
      <c r="B81" s="87" t="s">
        <v>299</v>
      </c>
      <c r="C81" s="87" t="s">
        <v>300</v>
      </c>
      <c r="D81" s="87" t="s">
        <v>301</v>
      </c>
      <c r="E81" s="87" t="s">
        <v>302</v>
      </c>
      <c r="F81" s="87" t="s">
        <v>303</v>
      </c>
      <c r="G81" s="88" t="s">
        <v>304</v>
      </c>
    </row>
    <row r="82" spans="1:7" ht="19.5" thickBot="1">
      <c r="A82" s="532"/>
      <c r="B82" s="533" t="s">
        <v>306</v>
      </c>
      <c r="C82" s="533" t="s">
        <v>307</v>
      </c>
      <c r="D82" s="533" t="s">
        <v>308</v>
      </c>
      <c r="E82" s="533"/>
      <c r="F82" s="533"/>
      <c r="G82" s="534"/>
    </row>
    <row r="83" spans="1:7" ht="19.5" thickBot="1">
      <c r="A83" s="20">
        <v>1</v>
      </c>
      <c r="B83" s="629" t="s">
        <v>320</v>
      </c>
      <c r="C83" s="629"/>
      <c r="D83" s="629"/>
      <c r="E83" s="629"/>
      <c r="F83" s="629"/>
      <c r="G83" s="630"/>
    </row>
    <row r="84" spans="1:7" ht="18.75">
      <c r="A84" s="18">
        <v>1</v>
      </c>
      <c r="B84" s="494" t="s">
        <v>482</v>
      </c>
      <c r="C84" s="18" t="s">
        <v>309</v>
      </c>
      <c r="D84" s="18">
        <v>0.5</v>
      </c>
      <c r="E84" s="226">
        <v>330.05</v>
      </c>
      <c r="F84" s="308">
        <f>D84*E84</f>
        <v>165.025</v>
      </c>
      <c r="G84" s="274" t="s">
        <v>619</v>
      </c>
    </row>
    <row r="85" spans="1:7" ht="19.5" thickBot="1">
      <c r="A85" s="12">
        <v>2</v>
      </c>
      <c r="B85" s="497" t="s">
        <v>470</v>
      </c>
      <c r="C85" s="12" t="s">
        <v>309</v>
      </c>
      <c r="D85" s="12">
        <v>1.8</v>
      </c>
      <c r="E85" s="231">
        <v>330.05</v>
      </c>
      <c r="F85" s="230">
        <f>D85*E85</f>
        <v>594.09</v>
      </c>
      <c r="G85" s="155" t="s">
        <v>620</v>
      </c>
    </row>
    <row r="86" spans="1:7" ht="19.5" thickBot="1">
      <c r="A86" s="49"/>
      <c r="B86" s="71" t="s">
        <v>363</v>
      </c>
      <c r="C86" s="50" t="s">
        <v>312</v>
      </c>
      <c r="D86" s="128">
        <f>SUM(D84:D85)</f>
        <v>2.3</v>
      </c>
      <c r="E86" s="33"/>
      <c r="F86" s="52">
        <f>SUM(F84:F85)</f>
        <v>759.115</v>
      </c>
      <c r="G86" s="83"/>
    </row>
    <row r="87" spans="1:7" ht="19.5" thickBot="1">
      <c r="A87" s="20">
        <v>2</v>
      </c>
      <c r="B87" s="629" t="s">
        <v>621</v>
      </c>
      <c r="C87" s="629"/>
      <c r="D87" s="629"/>
      <c r="E87" s="629"/>
      <c r="F87" s="629"/>
      <c r="G87" s="630"/>
    </row>
    <row r="88" spans="1:7" ht="18.75">
      <c r="A88" s="18">
        <v>1</v>
      </c>
      <c r="B88" s="535" t="s">
        <v>497</v>
      </c>
      <c r="C88" s="18" t="s">
        <v>309</v>
      </c>
      <c r="D88" s="18">
        <v>1.2</v>
      </c>
      <c r="E88" s="18">
        <v>308.21</v>
      </c>
      <c r="F88" s="308">
        <f>D88*E88</f>
        <v>369.852</v>
      </c>
      <c r="G88" s="274" t="s">
        <v>622</v>
      </c>
    </row>
    <row r="89" spans="1:7" ht="19.5" thickBot="1">
      <c r="A89" s="17">
        <v>2</v>
      </c>
      <c r="B89" s="491" t="s">
        <v>475</v>
      </c>
      <c r="C89" s="17" t="s">
        <v>312</v>
      </c>
      <c r="D89" s="17">
        <v>1</v>
      </c>
      <c r="E89" s="17">
        <v>426.15</v>
      </c>
      <c r="F89" s="305">
        <f>D89*E89</f>
        <v>426.15</v>
      </c>
      <c r="G89" s="233" t="s">
        <v>623</v>
      </c>
    </row>
    <row r="90" spans="1:7" ht="19.5" thickBot="1">
      <c r="A90" s="49"/>
      <c r="B90" s="35" t="s">
        <v>363</v>
      </c>
      <c r="C90" s="50"/>
      <c r="D90" s="50"/>
      <c r="E90" s="35"/>
      <c r="F90" s="51">
        <f>SUM(F88:F89)</f>
        <v>796.002</v>
      </c>
      <c r="G90" s="60"/>
    </row>
    <row r="91" spans="1:7" ht="19.5" thickBot="1">
      <c r="A91" s="20">
        <v>3</v>
      </c>
      <c r="B91" s="629" t="s">
        <v>666</v>
      </c>
      <c r="C91" s="629"/>
      <c r="D91" s="629"/>
      <c r="E91" s="629"/>
      <c r="F91" s="629"/>
      <c r="G91" s="630"/>
    </row>
    <row r="92" spans="1:7" ht="18.75">
      <c r="A92" s="18">
        <v>1</v>
      </c>
      <c r="B92" s="494" t="s">
        <v>497</v>
      </c>
      <c r="C92" s="18"/>
      <c r="D92" s="18"/>
      <c r="E92" s="18"/>
      <c r="F92" s="308">
        <v>47069.915</v>
      </c>
      <c r="G92" s="274" t="s">
        <v>665</v>
      </c>
    </row>
    <row r="93" spans="1:7" ht="18.75">
      <c r="A93" s="12">
        <v>2</v>
      </c>
      <c r="B93" s="451" t="s">
        <v>501</v>
      </c>
      <c r="C93" s="12"/>
      <c r="D93" s="12"/>
      <c r="E93" s="12"/>
      <c r="F93" s="375">
        <f>237850.86*100/118</f>
        <v>201568.5254237288</v>
      </c>
      <c r="G93" s="274" t="s">
        <v>665</v>
      </c>
    </row>
    <row r="94" spans="1:7" ht="18.75">
      <c r="A94" s="12">
        <v>3</v>
      </c>
      <c r="B94" s="451" t="s">
        <v>482</v>
      </c>
      <c r="C94" s="12"/>
      <c r="D94" s="12"/>
      <c r="E94" s="12"/>
      <c r="F94" s="375">
        <f>34690.71*100/118</f>
        <v>29398.906779661018</v>
      </c>
      <c r="G94" s="274" t="s">
        <v>665</v>
      </c>
    </row>
    <row r="95" spans="1:7" ht="18.75">
      <c r="A95" s="12">
        <v>4</v>
      </c>
      <c r="B95" s="451" t="s">
        <v>461</v>
      </c>
      <c r="C95" s="12"/>
      <c r="D95" s="12"/>
      <c r="E95" s="12"/>
      <c r="F95" s="375">
        <f>77854.22*100/118</f>
        <v>65978.15254237287</v>
      </c>
      <c r="G95" s="274" t="s">
        <v>665</v>
      </c>
    </row>
    <row r="96" spans="1:7" ht="18.75">
      <c r="A96" s="12">
        <v>5</v>
      </c>
      <c r="B96" s="451" t="s">
        <v>479</v>
      </c>
      <c r="C96" s="12"/>
      <c r="D96" s="12"/>
      <c r="E96" s="12"/>
      <c r="F96" s="375">
        <f>305136.09*100/118</f>
        <v>258589.90677966105</v>
      </c>
      <c r="G96" s="274" t="s">
        <v>665</v>
      </c>
    </row>
    <row r="97" spans="1:7" ht="19.5" thickBot="1">
      <c r="A97" s="12">
        <v>6</v>
      </c>
      <c r="B97" s="451" t="s">
        <v>500</v>
      </c>
      <c r="C97" s="12"/>
      <c r="D97" s="12"/>
      <c r="E97" s="12"/>
      <c r="F97" s="375">
        <f>26713.46*100/118</f>
        <v>22638.525423728814</v>
      </c>
      <c r="G97" s="274" t="s">
        <v>665</v>
      </c>
    </row>
    <row r="98" spans="1:7" ht="19.5" thickBot="1">
      <c r="A98" s="49"/>
      <c r="B98" s="35" t="s">
        <v>363</v>
      </c>
      <c r="C98" s="50"/>
      <c r="D98" s="50"/>
      <c r="E98" s="35"/>
      <c r="F98" s="51">
        <f>SUM(F92:F97)</f>
        <v>625243.9319491526</v>
      </c>
      <c r="G98" s="60"/>
    </row>
    <row r="99" spans="1:7" ht="19.5" thickBot="1">
      <c r="A99" s="363"/>
      <c r="B99" s="364" t="s">
        <v>364</v>
      </c>
      <c r="C99" s="365"/>
      <c r="D99" s="366"/>
      <c r="E99" s="364"/>
      <c r="F99" s="367">
        <f>F86+F90+F98</f>
        <v>626799.0489491526</v>
      </c>
      <c r="G99" s="368"/>
    </row>
    <row r="100" spans="1:7" ht="19.5" thickBot="1">
      <c r="A100" s="112"/>
      <c r="B100" s="113" t="s">
        <v>361</v>
      </c>
      <c r="C100" s="114"/>
      <c r="D100" s="114"/>
      <c r="E100" s="113"/>
      <c r="F100" s="115">
        <f>F99*1.18</f>
        <v>739622.8777600001</v>
      </c>
      <c r="G100" s="116"/>
    </row>
    <row r="101" spans="1:7" ht="18.75">
      <c r="A101" s="1"/>
      <c r="B101" s="2" t="s">
        <v>365</v>
      </c>
      <c r="C101" s="1"/>
      <c r="D101" s="631">
        <f>F78+F99</f>
        <v>1120142.2181491526</v>
      </c>
      <c r="E101" s="631"/>
      <c r="F101" s="631"/>
      <c r="G101" s="3"/>
    </row>
    <row r="102" spans="1:7" ht="18.75">
      <c r="A102" s="1"/>
      <c r="B102" s="2" t="s">
        <v>366</v>
      </c>
      <c r="C102" s="1"/>
      <c r="D102" s="632">
        <f>D101*1.18</f>
        <v>1321767.817416</v>
      </c>
      <c r="E102" s="632"/>
      <c r="F102" s="632"/>
      <c r="G102" s="3"/>
    </row>
    <row r="103" spans="1:7" ht="18.75">
      <c r="A103" s="1"/>
      <c r="B103" s="2"/>
      <c r="C103" s="1"/>
      <c r="D103" s="105"/>
      <c r="E103" s="105"/>
      <c r="F103" s="105"/>
      <c r="G103" s="3"/>
    </row>
    <row r="104" spans="1:7" ht="18.75">
      <c r="A104" s="3" t="s">
        <v>367</v>
      </c>
      <c r="B104" s="3"/>
      <c r="C104" s="4"/>
      <c r="D104" s="4"/>
      <c r="E104" s="5"/>
      <c r="F104" s="5"/>
      <c r="G104" s="6"/>
    </row>
    <row r="105" spans="1:8" ht="18.75">
      <c r="A105" s="3" t="s">
        <v>368</v>
      </c>
      <c r="B105" s="3"/>
      <c r="C105" s="4"/>
      <c r="D105" s="4"/>
      <c r="E105" s="7"/>
      <c r="F105" s="7"/>
      <c r="G105" s="633" t="s">
        <v>369</v>
      </c>
      <c r="H105" s="633"/>
    </row>
    <row r="106" spans="1:7" ht="18.75">
      <c r="A106" s="3" t="s">
        <v>370</v>
      </c>
      <c r="B106" s="3"/>
      <c r="C106" s="3"/>
      <c r="D106" s="4"/>
      <c r="E106" s="7"/>
      <c r="F106" s="7"/>
      <c r="G106" s="6" t="s">
        <v>172</v>
      </c>
    </row>
    <row r="107" spans="1:7" ht="18.75">
      <c r="A107" s="1"/>
      <c r="B107" s="5"/>
      <c r="C107" s="4"/>
      <c r="D107" s="4"/>
      <c r="E107" s="73"/>
      <c r="F107" s="73"/>
      <c r="G107" s="6" t="s">
        <v>173</v>
      </c>
    </row>
    <row r="108" spans="1:7" ht="18.75">
      <c r="A108" s="1"/>
      <c r="B108" s="5"/>
      <c r="C108" s="4"/>
      <c r="D108" s="4"/>
      <c r="E108" s="5" t="s">
        <v>318</v>
      </c>
      <c r="F108" s="5"/>
      <c r="G108" s="6" t="s">
        <v>174</v>
      </c>
    </row>
  </sheetData>
  <sheetProtection/>
  <mergeCells count="11">
    <mergeCell ref="B87:G87"/>
    <mergeCell ref="B91:G91"/>
    <mergeCell ref="D101:F101"/>
    <mergeCell ref="D102:F102"/>
    <mergeCell ref="G105:H105"/>
    <mergeCell ref="A1:G1"/>
    <mergeCell ref="A2:G2"/>
    <mergeCell ref="A3:G3"/>
    <mergeCell ref="A4:G4"/>
    <mergeCell ref="B7:G7"/>
    <mergeCell ref="B83:G83"/>
  </mergeCells>
  <printOptions/>
  <pageMargins left="0.41" right="0.25" top="0.2" bottom="0.2" header="0.2" footer="0.2"/>
  <pageSetup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G107"/>
  <sheetViews>
    <sheetView zoomScale="75" zoomScaleNormal="75" zoomScalePageLayoutView="0" workbookViewId="0" topLeftCell="A85">
      <selection activeCell="J70" sqref="J1:J16384"/>
    </sheetView>
  </sheetViews>
  <sheetFormatPr defaultColWidth="9.140625" defaultRowHeight="12.75"/>
  <cols>
    <col min="1" max="1" width="8.8515625" style="0" customWidth="1"/>
    <col min="2" max="2" width="41.57421875" style="0" customWidth="1"/>
    <col min="3" max="3" width="16.8515625" style="0" customWidth="1"/>
    <col min="4" max="4" width="19.8515625" style="0" customWidth="1"/>
    <col min="5" max="5" width="16.57421875" style="0" customWidth="1"/>
    <col min="6" max="6" width="21.421875" style="0" customWidth="1"/>
    <col min="7" max="7" width="69.7109375" style="0" customWidth="1"/>
    <col min="8" max="8" width="51.421875" style="0" hidden="1" customWidth="1"/>
    <col min="9" max="9" width="34.28125" style="0" hidden="1" customWidth="1"/>
    <col min="10" max="10" width="16.57421875" style="0" customWidth="1"/>
    <col min="11" max="11" width="15.140625" style="0" customWidth="1"/>
    <col min="13" max="13" width="9.28125" style="0" bestFit="1" customWidth="1"/>
    <col min="15" max="15" width="15.57421875" style="0" bestFit="1" customWidth="1"/>
  </cols>
  <sheetData>
    <row r="1" spans="1:7" ht="20.25">
      <c r="A1" s="619" t="s">
        <v>315</v>
      </c>
      <c r="B1" s="620"/>
      <c r="C1" s="620"/>
      <c r="D1" s="620"/>
      <c r="E1" s="620"/>
      <c r="F1" s="620"/>
      <c r="G1" s="620"/>
    </row>
    <row r="2" spans="1:7" ht="20.25">
      <c r="A2" s="621" t="s">
        <v>460</v>
      </c>
      <c r="B2" s="622"/>
      <c r="C2" s="622"/>
      <c r="D2" s="622"/>
      <c r="E2" s="622"/>
      <c r="F2" s="622"/>
      <c r="G2" s="622"/>
    </row>
    <row r="3" spans="1:7" ht="21" thickBot="1">
      <c r="A3" s="621" t="s">
        <v>39</v>
      </c>
      <c r="B3" s="622"/>
      <c r="C3" s="622"/>
      <c r="D3" s="622"/>
      <c r="E3" s="622"/>
      <c r="F3" s="622"/>
      <c r="G3" s="622"/>
    </row>
    <row r="4" spans="1:7" ht="16.5" thickBot="1">
      <c r="A4" s="623" t="s">
        <v>297</v>
      </c>
      <c r="B4" s="624"/>
      <c r="C4" s="624"/>
      <c r="D4" s="624"/>
      <c r="E4" s="624"/>
      <c r="F4" s="624"/>
      <c r="G4" s="625"/>
    </row>
    <row r="5" spans="1:7" ht="15.75">
      <c r="A5" s="85" t="s">
        <v>298</v>
      </c>
      <c r="B5" s="57" t="s">
        <v>299</v>
      </c>
      <c r="C5" s="58" t="s">
        <v>300</v>
      </c>
      <c r="D5" s="58" t="s">
        <v>301</v>
      </c>
      <c r="E5" s="58" t="s">
        <v>302</v>
      </c>
      <c r="F5" s="58" t="s">
        <v>303</v>
      </c>
      <c r="G5" s="59" t="s">
        <v>304</v>
      </c>
    </row>
    <row r="6" spans="1:7" ht="16.5" thickBot="1">
      <c r="A6" s="56"/>
      <c r="B6" s="43" t="s">
        <v>306</v>
      </c>
      <c r="C6" s="8" t="s">
        <v>307</v>
      </c>
      <c r="D6" s="10" t="s">
        <v>308</v>
      </c>
      <c r="E6" s="8"/>
      <c r="F6" s="8"/>
      <c r="G6" s="44"/>
    </row>
    <row r="7" spans="1:7" ht="19.5" thickBot="1">
      <c r="A7" s="172">
        <v>1</v>
      </c>
      <c r="B7" s="626" t="s">
        <v>310</v>
      </c>
      <c r="C7" s="627"/>
      <c r="D7" s="627"/>
      <c r="E7" s="627"/>
      <c r="F7" s="627"/>
      <c r="G7" s="628"/>
    </row>
    <row r="8" spans="1:7" ht="18.75">
      <c r="A8" s="258">
        <v>1</v>
      </c>
      <c r="B8" s="259" t="s">
        <v>470</v>
      </c>
      <c r="C8" s="260" t="s">
        <v>474</v>
      </c>
      <c r="D8" s="261">
        <v>4</v>
      </c>
      <c r="E8" s="259">
        <v>798.23</v>
      </c>
      <c r="F8" s="262">
        <f aca="true" t="shared" si="0" ref="F8:F65">D8*E8</f>
        <v>3192.92</v>
      </c>
      <c r="G8" s="204" t="s">
        <v>61</v>
      </c>
    </row>
    <row r="9" spans="1:7" ht="18.75">
      <c r="A9" s="250">
        <v>2</v>
      </c>
      <c r="B9" s="222" t="s">
        <v>470</v>
      </c>
      <c r="C9" s="12" t="s">
        <v>99</v>
      </c>
      <c r="D9" s="130">
        <v>1</v>
      </c>
      <c r="E9" s="14">
        <v>568.37</v>
      </c>
      <c r="F9" s="110">
        <f>D9*E9</f>
        <v>568.37</v>
      </c>
      <c r="G9" s="19" t="s">
        <v>101</v>
      </c>
    </row>
    <row r="10" spans="1:7" ht="18.75">
      <c r="A10" s="250">
        <v>3</v>
      </c>
      <c r="B10" s="222" t="s">
        <v>470</v>
      </c>
      <c r="C10" s="177" t="s">
        <v>312</v>
      </c>
      <c r="D10" s="223">
        <v>5</v>
      </c>
      <c r="E10" s="14">
        <v>274.05</v>
      </c>
      <c r="F10" s="224">
        <f t="shared" si="0"/>
        <v>1370.25</v>
      </c>
      <c r="G10" s="185" t="s">
        <v>102</v>
      </c>
    </row>
    <row r="11" spans="1:7" ht="18.75">
      <c r="A11" s="250">
        <v>4</v>
      </c>
      <c r="B11" s="222" t="s">
        <v>470</v>
      </c>
      <c r="C11" s="177" t="s">
        <v>312</v>
      </c>
      <c r="D11" s="223">
        <v>1</v>
      </c>
      <c r="E11" s="14">
        <v>659.96</v>
      </c>
      <c r="F11" s="110">
        <f t="shared" si="0"/>
        <v>659.96</v>
      </c>
      <c r="G11" s="16" t="s">
        <v>62</v>
      </c>
    </row>
    <row r="12" spans="1:7" ht="18.75">
      <c r="A12" s="250">
        <v>5</v>
      </c>
      <c r="B12" s="222" t="s">
        <v>470</v>
      </c>
      <c r="C12" s="177" t="s">
        <v>312</v>
      </c>
      <c r="D12" s="223">
        <v>1</v>
      </c>
      <c r="E12" s="14">
        <v>528.26</v>
      </c>
      <c r="F12" s="111">
        <f t="shared" si="0"/>
        <v>528.26</v>
      </c>
      <c r="G12" s="129" t="s">
        <v>63</v>
      </c>
    </row>
    <row r="13" spans="1:7" ht="18.75">
      <c r="A13" s="250">
        <v>6</v>
      </c>
      <c r="B13" s="222" t="s">
        <v>469</v>
      </c>
      <c r="C13" s="177" t="s">
        <v>312</v>
      </c>
      <c r="D13" s="223">
        <v>1</v>
      </c>
      <c r="E13" s="14">
        <v>481.46</v>
      </c>
      <c r="F13" s="111">
        <f t="shared" si="0"/>
        <v>481.46</v>
      </c>
      <c r="G13" s="205" t="s">
        <v>103</v>
      </c>
    </row>
    <row r="14" spans="1:7" ht="18.75">
      <c r="A14" s="250">
        <v>7</v>
      </c>
      <c r="B14" s="222" t="s">
        <v>469</v>
      </c>
      <c r="C14" s="177" t="s">
        <v>312</v>
      </c>
      <c r="D14" s="223">
        <v>1</v>
      </c>
      <c r="E14" s="14">
        <v>454.11</v>
      </c>
      <c r="F14" s="110">
        <f>D14*E14</f>
        <v>454.11</v>
      </c>
      <c r="G14" s="129" t="s">
        <v>104</v>
      </c>
    </row>
    <row r="15" spans="1:7" ht="18.75">
      <c r="A15" s="250">
        <v>8</v>
      </c>
      <c r="B15" s="222" t="s">
        <v>469</v>
      </c>
      <c r="C15" s="177" t="s">
        <v>312</v>
      </c>
      <c r="D15" s="223">
        <v>1</v>
      </c>
      <c r="E15" s="14">
        <v>1262</v>
      </c>
      <c r="F15" s="110">
        <f>D15*E15</f>
        <v>1262</v>
      </c>
      <c r="G15" s="129" t="s">
        <v>105</v>
      </c>
    </row>
    <row r="16" spans="1:7" ht="18.75">
      <c r="A16" s="250">
        <v>9</v>
      </c>
      <c r="B16" s="222" t="s">
        <v>469</v>
      </c>
      <c r="C16" s="177" t="s">
        <v>474</v>
      </c>
      <c r="D16" s="223">
        <v>2</v>
      </c>
      <c r="E16" s="222">
        <v>798.23</v>
      </c>
      <c r="F16" s="224">
        <f t="shared" si="0"/>
        <v>1596.46</v>
      </c>
      <c r="G16" s="185" t="s">
        <v>59</v>
      </c>
    </row>
    <row r="17" spans="1:7" ht="18.75">
      <c r="A17" s="250">
        <v>10</v>
      </c>
      <c r="B17" s="222" t="s">
        <v>469</v>
      </c>
      <c r="C17" s="177" t="s">
        <v>312</v>
      </c>
      <c r="D17" s="223">
        <v>1</v>
      </c>
      <c r="E17" s="14">
        <v>528.26</v>
      </c>
      <c r="F17" s="111">
        <f t="shared" si="0"/>
        <v>528.26</v>
      </c>
      <c r="G17" s="129" t="s">
        <v>58</v>
      </c>
    </row>
    <row r="18" spans="1:7" ht="18.75">
      <c r="A18" s="250">
        <v>11</v>
      </c>
      <c r="B18" s="222" t="s">
        <v>469</v>
      </c>
      <c r="C18" s="177" t="s">
        <v>353</v>
      </c>
      <c r="D18" s="223">
        <v>4</v>
      </c>
      <c r="E18" s="14">
        <v>146.1</v>
      </c>
      <c r="F18" s="110">
        <f t="shared" si="0"/>
        <v>584.4</v>
      </c>
      <c r="G18" s="16" t="s">
        <v>57</v>
      </c>
    </row>
    <row r="19" spans="1:7" ht="18.75">
      <c r="A19" s="15"/>
      <c r="B19" s="141" t="s">
        <v>382</v>
      </c>
      <c r="C19" s="48" t="s">
        <v>312</v>
      </c>
      <c r="D19" s="143">
        <v>2</v>
      </c>
      <c r="E19" s="145">
        <v>14.87</v>
      </c>
      <c r="F19" s="111">
        <f t="shared" si="0"/>
        <v>29.74</v>
      </c>
      <c r="G19" s="104" t="s">
        <v>70</v>
      </c>
    </row>
    <row r="20" spans="1:7" ht="18.75">
      <c r="A20" s="250">
        <v>12</v>
      </c>
      <c r="B20" s="222" t="s">
        <v>466</v>
      </c>
      <c r="C20" s="177" t="s">
        <v>312</v>
      </c>
      <c r="D20" s="223">
        <v>2</v>
      </c>
      <c r="E20" s="14">
        <v>528.26</v>
      </c>
      <c r="F20" s="111">
        <f t="shared" si="0"/>
        <v>1056.52</v>
      </c>
      <c r="G20" s="129" t="s">
        <v>47</v>
      </c>
    </row>
    <row r="21" spans="1:7" ht="18.75">
      <c r="A21" s="250">
        <v>13</v>
      </c>
      <c r="B21" s="222" t="s">
        <v>466</v>
      </c>
      <c r="C21" s="12" t="s">
        <v>309</v>
      </c>
      <c r="D21" s="130">
        <v>3.6</v>
      </c>
      <c r="E21" s="14">
        <v>146.1</v>
      </c>
      <c r="F21" s="110">
        <f t="shared" si="0"/>
        <v>525.96</v>
      </c>
      <c r="G21" s="16" t="s">
        <v>48</v>
      </c>
    </row>
    <row r="22" spans="1:7" ht="18.75">
      <c r="A22" s="250"/>
      <c r="B22" s="141" t="s">
        <v>382</v>
      </c>
      <c r="C22" s="48" t="s">
        <v>312</v>
      </c>
      <c r="D22" s="143">
        <v>2</v>
      </c>
      <c r="E22" s="145">
        <v>14.87</v>
      </c>
      <c r="F22" s="111">
        <f t="shared" si="0"/>
        <v>29.74</v>
      </c>
      <c r="G22" s="104" t="s">
        <v>70</v>
      </c>
    </row>
    <row r="23" spans="1:7" ht="18.75">
      <c r="A23" s="250">
        <v>14</v>
      </c>
      <c r="B23" s="222" t="s">
        <v>466</v>
      </c>
      <c r="C23" s="177" t="s">
        <v>312</v>
      </c>
      <c r="D23" s="223">
        <v>1</v>
      </c>
      <c r="E23" s="14">
        <v>481.46</v>
      </c>
      <c r="F23" s="111">
        <f t="shared" si="0"/>
        <v>481.46</v>
      </c>
      <c r="G23" s="205" t="s">
        <v>46</v>
      </c>
    </row>
    <row r="24" spans="1:7" ht="18.75">
      <c r="A24" s="250">
        <v>15</v>
      </c>
      <c r="B24" s="222" t="s">
        <v>466</v>
      </c>
      <c r="C24" s="177" t="s">
        <v>312</v>
      </c>
      <c r="D24" s="223">
        <v>1</v>
      </c>
      <c r="E24" s="14">
        <v>1262</v>
      </c>
      <c r="F24" s="110">
        <f>D24*E24</f>
        <v>1262</v>
      </c>
      <c r="G24" s="129" t="s">
        <v>45</v>
      </c>
    </row>
    <row r="25" spans="1:7" ht="18.75">
      <c r="A25" s="250">
        <v>16</v>
      </c>
      <c r="B25" s="222" t="s">
        <v>463</v>
      </c>
      <c r="C25" s="177" t="s">
        <v>312</v>
      </c>
      <c r="D25" s="223">
        <v>1</v>
      </c>
      <c r="E25" s="14">
        <v>303.49</v>
      </c>
      <c r="F25" s="110">
        <f>D25*E25</f>
        <v>303.49</v>
      </c>
      <c r="G25" s="129" t="s">
        <v>106</v>
      </c>
    </row>
    <row r="26" spans="1:7" ht="18.75">
      <c r="A26" s="250">
        <v>17</v>
      </c>
      <c r="B26" s="222" t="s">
        <v>463</v>
      </c>
      <c r="C26" s="177" t="s">
        <v>312</v>
      </c>
      <c r="D26" s="223">
        <v>1</v>
      </c>
      <c r="E26" s="14">
        <v>170.6</v>
      </c>
      <c r="F26" s="111">
        <f>D26*E26</f>
        <v>170.6</v>
      </c>
      <c r="G26" s="129" t="s">
        <v>107</v>
      </c>
    </row>
    <row r="27" spans="1:7" ht="18.75">
      <c r="A27" s="250">
        <v>18</v>
      </c>
      <c r="B27" s="222" t="s">
        <v>463</v>
      </c>
      <c r="C27" s="177" t="s">
        <v>312</v>
      </c>
      <c r="D27" s="223">
        <v>2</v>
      </c>
      <c r="E27" s="222">
        <v>798.23</v>
      </c>
      <c r="F27" s="224">
        <f>D27*E27</f>
        <v>1596.46</v>
      </c>
      <c r="G27" s="185" t="s">
        <v>43</v>
      </c>
    </row>
    <row r="28" spans="1:7" ht="18.75">
      <c r="A28" s="250">
        <v>19</v>
      </c>
      <c r="B28" s="222" t="s">
        <v>463</v>
      </c>
      <c r="C28" s="12" t="s">
        <v>309</v>
      </c>
      <c r="D28" s="130">
        <v>2</v>
      </c>
      <c r="E28" s="14">
        <v>146.1</v>
      </c>
      <c r="F28" s="110">
        <f t="shared" si="0"/>
        <v>292.2</v>
      </c>
      <c r="G28" s="16" t="s">
        <v>42</v>
      </c>
    </row>
    <row r="29" spans="1:7" ht="18.75">
      <c r="A29" s="250"/>
      <c r="B29" s="141" t="s">
        <v>382</v>
      </c>
      <c r="C29" s="48" t="s">
        <v>312</v>
      </c>
      <c r="D29" s="143">
        <v>1</v>
      </c>
      <c r="E29" s="145">
        <v>14.87</v>
      </c>
      <c r="F29" s="111">
        <f t="shared" si="0"/>
        <v>14.87</v>
      </c>
      <c r="G29" s="104" t="s">
        <v>70</v>
      </c>
    </row>
    <row r="30" spans="1:7" ht="18.75">
      <c r="A30" s="250">
        <v>20</v>
      </c>
      <c r="B30" s="222" t="s">
        <v>463</v>
      </c>
      <c r="C30" s="177" t="s">
        <v>312</v>
      </c>
      <c r="D30" s="223">
        <v>1</v>
      </c>
      <c r="E30" s="14">
        <v>1262</v>
      </c>
      <c r="F30" s="110">
        <f t="shared" si="0"/>
        <v>1262</v>
      </c>
      <c r="G30" s="129" t="s">
        <v>44</v>
      </c>
    </row>
    <row r="31" spans="1:7" ht="18.75">
      <c r="A31" s="15" t="s">
        <v>325</v>
      </c>
      <c r="B31" s="14" t="s">
        <v>461</v>
      </c>
      <c r="C31" s="12" t="s">
        <v>309</v>
      </c>
      <c r="D31" s="130">
        <v>1.6</v>
      </c>
      <c r="E31" s="14">
        <v>146.1</v>
      </c>
      <c r="F31" s="110">
        <f t="shared" si="0"/>
        <v>233.76</v>
      </c>
      <c r="G31" s="16" t="s">
        <v>72</v>
      </c>
    </row>
    <row r="32" spans="1:7" ht="18.75">
      <c r="A32" s="15"/>
      <c r="B32" s="141" t="s">
        <v>382</v>
      </c>
      <c r="C32" s="48" t="s">
        <v>312</v>
      </c>
      <c r="D32" s="143">
        <v>1</v>
      </c>
      <c r="E32" s="145">
        <v>14.87</v>
      </c>
      <c r="F32" s="111">
        <f t="shared" si="0"/>
        <v>14.87</v>
      </c>
      <c r="G32" s="104" t="s">
        <v>70</v>
      </c>
    </row>
    <row r="33" spans="1:7" ht="18.75">
      <c r="A33" s="15" t="s">
        <v>326</v>
      </c>
      <c r="B33" s="14" t="s">
        <v>461</v>
      </c>
      <c r="C33" s="12" t="s">
        <v>312</v>
      </c>
      <c r="D33" s="130">
        <v>3</v>
      </c>
      <c r="E33" s="14">
        <v>528.26</v>
      </c>
      <c r="F33" s="111">
        <f aca="true" t="shared" si="1" ref="F33:F39">D33*E33</f>
        <v>1584.78</v>
      </c>
      <c r="G33" s="129" t="s">
        <v>40</v>
      </c>
    </row>
    <row r="34" spans="1:7" ht="18.75">
      <c r="A34" s="250">
        <v>23</v>
      </c>
      <c r="B34" s="14" t="s">
        <v>475</v>
      </c>
      <c r="C34" s="12" t="s">
        <v>99</v>
      </c>
      <c r="D34" s="130">
        <v>1</v>
      </c>
      <c r="E34" s="14">
        <v>568.37</v>
      </c>
      <c r="F34" s="110">
        <f t="shared" si="1"/>
        <v>568.37</v>
      </c>
      <c r="G34" s="19" t="s">
        <v>108</v>
      </c>
    </row>
    <row r="35" spans="1:7" ht="18.75">
      <c r="A35" s="15" t="s">
        <v>327</v>
      </c>
      <c r="B35" s="14" t="s">
        <v>475</v>
      </c>
      <c r="C35" s="12" t="s">
        <v>312</v>
      </c>
      <c r="D35" s="130">
        <v>2</v>
      </c>
      <c r="E35" s="14">
        <v>303.49</v>
      </c>
      <c r="F35" s="110">
        <f t="shared" si="1"/>
        <v>606.98</v>
      </c>
      <c r="G35" s="129" t="s">
        <v>109</v>
      </c>
    </row>
    <row r="36" spans="1:7" ht="18.75">
      <c r="A36" s="250">
        <v>24</v>
      </c>
      <c r="B36" s="14" t="s">
        <v>475</v>
      </c>
      <c r="C36" s="177" t="s">
        <v>353</v>
      </c>
      <c r="D36" s="223">
        <v>2</v>
      </c>
      <c r="E36" s="14">
        <v>136.16</v>
      </c>
      <c r="F36" s="110">
        <f t="shared" si="1"/>
        <v>272.32</v>
      </c>
      <c r="G36" s="19" t="s">
        <v>110</v>
      </c>
    </row>
    <row r="37" spans="1:7" ht="18.75">
      <c r="A37" s="15" t="s">
        <v>328</v>
      </c>
      <c r="B37" s="14" t="s">
        <v>479</v>
      </c>
      <c r="C37" s="12" t="s">
        <v>312</v>
      </c>
      <c r="D37" s="130">
        <v>1</v>
      </c>
      <c r="E37" s="14">
        <v>274.05</v>
      </c>
      <c r="F37" s="224">
        <f t="shared" si="1"/>
        <v>274.05</v>
      </c>
      <c r="G37" s="185" t="s">
        <v>111</v>
      </c>
    </row>
    <row r="38" spans="1:7" ht="18.75">
      <c r="A38" s="250">
        <v>25</v>
      </c>
      <c r="B38" s="14" t="s">
        <v>479</v>
      </c>
      <c r="C38" s="177" t="s">
        <v>312</v>
      </c>
      <c r="D38" s="223">
        <v>1</v>
      </c>
      <c r="E38" s="14">
        <v>481.46</v>
      </c>
      <c r="F38" s="111">
        <f t="shared" si="1"/>
        <v>481.46</v>
      </c>
      <c r="G38" s="205" t="s">
        <v>65</v>
      </c>
    </row>
    <row r="39" spans="1:7" ht="18.75">
      <c r="A39" s="15" t="s">
        <v>329</v>
      </c>
      <c r="B39" s="14" t="s">
        <v>479</v>
      </c>
      <c r="C39" s="177" t="s">
        <v>353</v>
      </c>
      <c r="D39" s="223">
        <v>1.5</v>
      </c>
      <c r="E39" s="14">
        <v>136.16</v>
      </c>
      <c r="F39" s="110">
        <f t="shared" si="1"/>
        <v>204.24</v>
      </c>
      <c r="G39" s="19" t="s">
        <v>112</v>
      </c>
    </row>
    <row r="40" spans="1:7" ht="18.75">
      <c r="A40" s="250">
        <v>26</v>
      </c>
      <c r="B40" s="14" t="s">
        <v>482</v>
      </c>
      <c r="C40" s="12" t="s">
        <v>312</v>
      </c>
      <c r="D40" s="130">
        <v>1</v>
      </c>
      <c r="E40" s="14">
        <v>303.49</v>
      </c>
      <c r="F40" s="110">
        <f t="shared" si="0"/>
        <v>303.49</v>
      </c>
      <c r="G40" s="129" t="s">
        <v>113</v>
      </c>
    </row>
    <row r="41" spans="1:7" ht="18.75">
      <c r="A41" s="15" t="s">
        <v>330</v>
      </c>
      <c r="B41" s="293" t="s">
        <v>486</v>
      </c>
      <c r="C41" s="12" t="s">
        <v>99</v>
      </c>
      <c r="D41" s="12">
        <v>1</v>
      </c>
      <c r="E41" s="225">
        <v>568.37</v>
      </c>
      <c r="F41" s="110">
        <f>D41*E41</f>
        <v>568.37</v>
      </c>
      <c r="G41" s="19" t="s">
        <v>114</v>
      </c>
    </row>
    <row r="42" spans="1:7" ht="18.75">
      <c r="A42" s="250">
        <v>27</v>
      </c>
      <c r="B42" s="293" t="s">
        <v>486</v>
      </c>
      <c r="C42" s="12" t="s">
        <v>312</v>
      </c>
      <c r="D42" s="12">
        <v>3</v>
      </c>
      <c r="E42" s="225">
        <v>659.96</v>
      </c>
      <c r="F42" s="110">
        <f>D42*E42</f>
        <v>1979.88</v>
      </c>
      <c r="G42" s="16" t="s">
        <v>115</v>
      </c>
    </row>
    <row r="43" spans="1:7" ht="18.75">
      <c r="A43" s="15" t="s">
        <v>331</v>
      </c>
      <c r="B43" s="293" t="s">
        <v>486</v>
      </c>
      <c r="C43" s="12" t="s">
        <v>309</v>
      </c>
      <c r="D43" s="12">
        <v>6</v>
      </c>
      <c r="E43" s="225">
        <v>146.1</v>
      </c>
      <c r="F43" s="110">
        <f t="shared" si="0"/>
        <v>876.5999999999999</v>
      </c>
      <c r="G43" s="16" t="s">
        <v>71</v>
      </c>
    </row>
    <row r="44" spans="1:7" ht="18.75">
      <c r="A44" s="15"/>
      <c r="B44" s="227" t="s">
        <v>382</v>
      </c>
      <c r="C44" s="48" t="s">
        <v>312</v>
      </c>
      <c r="D44" s="48">
        <v>3</v>
      </c>
      <c r="E44" s="228">
        <v>14.87</v>
      </c>
      <c r="F44" s="111">
        <f t="shared" si="0"/>
        <v>44.61</v>
      </c>
      <c r="G44" s="104" t="s">
        <v>70</v>
      </c>
    </row>
    <row r="45" spans="1:7" ht="18.75">
      <c r="A45" s="15" t="s">
        <v>332</v>
      </c>
      <c r="B45" s="293" t="s">
        <v>486</v>
      </c>
      <c r="C45" s="12" t="s">
        <v>312</v>
      </c>
      <c r="D45" s="12">
        <v>2</v>
      </c>
      <c r="E45" s="225">
        <v>170.6</v>
      </c>
      <c r="F45" s="111">
        <f t="shared" si="0"/>
        <v>341.2</v>
      </c>
      <c r="G45" s="16" t="s">
        <v>66</v>
      </c>
    </row>
    <row r="46" spans="1:7" ht="18.75">
      <c r="A46" s="15" t="s">
        <v>333</v>
      </c>
      <c r="B46" s="293" t="s">
        <v>486</v>
      </c>
      <c r="C46" s="12" t="s">
        <v>312</v>
      </c>
      <c r="D46" s="12">
        <v>1</v>
      </c>
      <c r="E46" s="225">
        <v>80.39</v>
      </c>
      <c r="F46" s="224">
        <f t="shared" si="0"/>
        <v>80.39</v>
      </c>
      <c r="G46" s="185" t="s">
        <v>67</v>
      </c>
    </row>
    <row r="47" spans="1:7" ht="18.75">
      <c r="A47" s="15" t="s">
        <v>334</v>
      </c>
      <c r="B47" s="293" t="s">
        <v>486</v>
      </c>
      <c r="C47" s="12" t="s">
        <v>312</v>
      </c>
      <c r="D47" s="177">
        <v>2</v>
      </c>
      <c r="E47" s="225">
        <v>283.6</v>
      </c>
      <c r="F47" s="110">
        <f t="shared" si="0"/>
        <v>567.2</v>
      </c>
      <c r="G47" s="19" t="s">
        <v>68</v>
      </c>
    </row>
    <row r="48" spans="1:7" ht="18.75">
      <c r="A48" s="15"/>
      <c r="B48" s="227" t="s">
        <v>382</v>
      </c>
      <c r="C48" s="48" t="s">
        <v>309</v>
      </c>
      <c r="D48" s="48">
        <v>1</v>
      </c>
      <c r="E48" s="228">
        <v>1068.93</v>
      </c>
      <c r="F48" s="111">
        <f>D48*E48</f>
        <v>1068.93</v>
      </c>
      <c r="G48" s="104" t="s">
        <v>69</v>
      </c>
    </row>
    <row r="49" spans="1:7" ht="18.75">
      <c r="A49" s="15" t="s">
        <v>335</v>
      </c>
      <c r="B49" s="293" t="s">
        <v>486</v>
      </c>
      <c r="C49" s="12" t="s">
        <v>312</v>
      </c>
      <c r="D49" s="177">
        <v>4</v>
      </c>
      <c r="E49" s="225">
        <v>481.46</v>
      </c>
      <c r="F49" s="111">
        <f t="shared" si="0"/>
        <v>1925.84</v>
      </c>
      <c r="G49" s="205" t="s">
        <v>116</v>
      </c>
    </row>
    <row r="50" spans="1:7" ht="18.75">
      <c r="A50" s="15" t="s">
        <v>336</v>
      </c>
      <c r="B50" s="293" t="s">
        <v>486</v>
      </c>
      <c r="C50" s="12" t="s">
        <v>312</v>
      </c>
      <c r="D50" s="177">
        <v>1</v>
      </c>
      <c r="E50" s="225">
        <v>659.96</v>
      </c>
      <c r="F50" s="110">
        <f aca="true" t="shared" si="2" ref="F50:F58">D50*E50</f>
        <v>659.96</v>
      </c>
      <c r="G50" s="16" t="s">
        <v>117</v>
      </c>
    </row>
    <row r="51" spans="1:7" ht="18.75">
      <c r="A51" s="15" t="s">
        <v>337</v>
      </c>
      <c r="B51" s="176" t="s">
        <v>486</v>
      </c>
      <c r="C51" s="12" t="s">
        <v>312</v>
      </c>
      <c r="D51" s="130">
        <v>1</v>
      </c>
      <c r="E51" s="14">
        <v>303.49</v>
      </c>
      <c r="F51" s="110">
        <f t="shared" si="2"/>
        <v>303.49</v>
      </c>
      <c r="G51" s="129" t="s">
        <v>118</v>
      </c>
    </row>
    <row r="52" spans="1:7" ht="18.75">
      <c r="A52" s="15" t="s">
        <v>338</v>
      </c>
      <c r="B52" s="176" t="s">
        <v>486</v>
      </c>
      <c r="C52" s="177" t="s">
        <v>353</v>
      </c>
      <c r="D52" s="130">
        <v>33.46</v>
      </c>
      <c r="E52" s="14">
        <v>136.16</v>
      </c>
      <c r="F52" s="110">
        <f t="shared" si="2"/>
        <v>4555.9136</v>
      </c>
      <c r="G52" s="19" t="s">
        <v>454</v>
      </c>
    </row>
    <row r="53" spans="1:7" ht="18.75">
      <c r="A53" s="15" t="s">
        <v>339</v>
      </c>
      <c r="B53" s="176" t="s">
        <v>486</v>
      </c>
      <c r="C53" s="12" t="s">
        <v>312</v>
      </c>
      <c r="D53" s="130">
        <v>6</v>
      </c>
      <c r="E53" s="14">
        <v>274.05</v>
      </c>
      <c r="F53" s="110">
        <f t="shared" si="2"/>
        <v>1644.3000000000002</v>
      </c>
      <c r="G53" s="185" t="s">
        <v>455</v>
      </c>
    </row>
    <row r="54" spans="1:7" ht="18.75">
      <c r="A54" s="15" t="s">
        <v>340</v>
      </c>
      <c r="B54" s="176" t="s">
        <v>488</v>
      </c>
      <c r="C54" s="12" t="s">
        <v>312</v>
      </c>
      <c r="D54" s="130">
        <v>1</v>
      </c>
      <c r="E54" s="14">
        <v>303.49</v>
      </c>
      <c r="F54" s="110">
        <f t="shared" si="2"/>
        <v>303.49</v>
      </c>
      <c r="G54" s="129" t="s">
        <v>119</v>
      </c>
    </row>
    <row r="55" spans="1:7" ht="18.75">
      <c r="A55" s="15" t="s">
        <v>341</v>
      </c>
      <c r="B55" s="176" t="s">
        <v>488</v>
      </c>
      <c r="C55" s="12" t="s">
        <v>312</v>
      </c>
      <c r="D55" s="130">
        <v>1</v>
      </c>
      <c r="E55" s="14">
        <v>274.05</v>
      </c>
      <c r="F55" s="224">
        <f t="shared" si="2"/>
        <v>274.05</v>
      </c>
      <c r="G55" s="185" t="s">
        <v>111</v>
      </c>
    </row>
    <row r="56" spans="1:7" ht="18.75">
      <c r="A56" s="15" t="s">
        <v>342</v>
      </c>
      <c r="B56" s="176" t="s">
        <v>488</v>
      </c>
      <c r="C56" s="12" t="s">
        <v>99</v>
      </c>
      <c r="D56" s="130">
        <v>1</v>
      </c>
      <c r="E56" s="14">
        <v>568.37</v>
      </c>
      <c r="F56" s="110">
        <f t="shared" si="2"/>
        <v>568.37</v>
      </c>
      <c r="G56" s="19" t="s">
        <v>120</v>
      </c>
    </row>
    <row r="57" spans="1:7" ht="18.75">
      <c r="A57" s="15" t="s">
        <v>343</v>
      </c>
      <c r="B57" s="176" t="s">
        <v>488</v>
      </c>
      <c r="C57" s="12" t="s">
        <v>312</v>
      </c>
      <c r="D57" s="130">
        <v>1</v>
      </c>
      <c r="E57" s="14">
        <v>481.46</v>
      </c>
      <c r="F57" s="111">
        <f t="shared" si="2"/>
        <v>481.46</v>
      </c>
      <c r="G57" s="205" t="s">
        <v>121</v>
      </c>
    </row>
    <row r="58" spans="1:7" ht="18.75">
      <c r="A58" s="15" t="s">
        <v>344</v>
      </c>
      <c r="B58" s="176" t="s">
        <v>491</v>
      </c>
      <c r="C58" s="12" t="s">
        <v>312</v>
      </c>
      <c r="D58" s="130">
        <v>1</v>
      </c>
      <c r="E58" s="14">
        <v>1262</v>
      </c>
      <c r="F58" s="110">
        <f t="shared" si="2"/>
        <v>1262</v>
      </c>
      <c r="G58" s="129" t="s">
        <v>72</v>
      </c>
    </row>
    <row r="59" spans="1:7" ht="18.75">
      <c r="A59" s="15" t="s">
        <v>345</v>
      </c>
      <c r="B59" s="176" t="s">
        <v>491</v>
      </c>
      <c r="C59" s="12" t="s">
        <v>312</v>
      </c>
      <c r="D59" s="130">
        <v>1</v>
      </c>
      <c r="E59" s="14">
        <v>598.39</v>
      </c>
      <c r="F59" s="110">
        <f t="shared" si="0"/>
        <v>598.39</v>
      </c>
      <c r="G59" s="129" t="s">
        <v>74</v>
      </c>
    </row>
    <row r="60" spans="1:7" ht="18.75">
      <c r="A60" s="15" t="s">
        <v>346</v>
      </c>
      <c r="B60" s="176" t="s">
        <v>491</v>
      </c>
      <c r="C60" s="12" t="s">
        <v>309</v>
      </c>
      <c r="D60" s="130">
        <v>1.6</v>
      </c>
      <c r="E60" s="14">
        <v>146.1</v>
      </c>
      <c r="F60" s="110">
        <f t="shared" si="0"/>
        <v>233.76</v>
      </c>
      <c r="G60" s="16" t="s">
        <v>73</v>
      </c>
    </row>
    <row r="61" spans="1:7" ht="18.75">
      <c r="A61" s="15"/>
      <c r="B61" s="141" t="s">
        <v>382</v>
      </c>
      <c r="C61" s="48" t="s">
        <v>312</v>
      </c>
      <c r="D61" s="143">
        <v>1</v>
      </c>
      <c r="E61" s="145">
        <v>14.87</v>
      </c>
      <c r="F61" s="111">
        <f t="shared" si="0"/>
        <v>14.87</v>
      </c>
      <c r="G61" s="104" t="s">
        <v>70</v>
      </c>
    </row>
    <row r="62" spans="1:7" ht="18.75">
      <c r="A62" s="15" t="s">
        <v>383</v>
      </c>
      <c r="B62" s="176" t="s">
        <v>497</v>
      </c>
      <c r="C62" s="12" t="s">
        <v>312</v>
      </c>
      <c r="D62" s="130">
        <v>2</v>
      </c>
      <c r="E62" s="14">
        <v>80.39</v>
      </c>
      <c r="F62" s="110">
        <f t="shared" si="0"/>
        <v>160.78</v>
      </c>
      <c r="G62" s="16" t="s">
        <v>122</v>
      </c>
    </row>
    <row r="63" spans="1:7" ht="18.75">
      <c r="A63" s="15" t="s">
        <v>347</v>
      </c>
      <c r="B63" s="176" t="s">
        <v>497</v>
      </c>
      <c r="C63" s="12" t="s">
        <v>309</v>
      </c>
      <c r="D63" s="130">
        <v>3.2</v>
      </c>
      <c r="E63" s="14">
        <v>146.1</v>
      </c>
      <c r="F63" s="110">
        <f t="shared" si="0"/>
        <v>467.52</v>
      </c>
      <c r="G63" s="16" t="s">
        <v>123</v>
      </c>
    </row>
    <row r="64" spans="1:7" ht="18.75">
      <c r="A64" s="15"/>
      <c r="B64" s="141" t="s">
        <v>382</v>
      </c>
      <c r="C64" s="48" t="s">
        <v>312</v>
      </c>
      <c r="D64" s="143">
        <v>2</v>
      </c>
      <c r="E64" s="145">
        <v>14.87</v>
      </c>
      <c r="F64" s="111">
        <f t="shared" si="0"/>
        <v>29.74</v>
      </c>
      <c r="G64" s="104" t="s">
        <v>70</v>
      </c>
    </row>
    <row r="65" spans="1:7" ht="18.75">
      <c r="A65" s="15" t="s">
        <v>348</v>
      </c>
      <c r="B65" s="176" t="s">
        <v>500</v>
      </c>
      <c r="C65" s="12" t="s">
        <v>353</v>
      </c>
      <c r="D65" s="130">
        <v>3</v>
      </c>
      <c r="E65" s="14">
        <v>136.16</v>
      </c>
      <c r="F65" s="110">
        <f t="shared" si="0"/>
        <v>408.48</v>
      </c>
      <c r="G65" s="19" t="s">
        <v>124</v>
      </c>
    </row>
    <row r="66" spans="1:7" ht="18.75">
      <c r="A66" s="15" t="s">
        <v>384</v>
      </c>
      <c r="B66" s="176" t="s">
        <v>500</v>
      </c>
      <c r="C66" s="12" t="s">
        <v>312</v>
      </c>
      <c r="D66" s="130">
        <v>2</v>
      </c>
      <c r="E66" s="14">
        <v>1262</v>
      </c>
      <c r="F66" s="110">
        <f aca="true" t="shared" si="3" ref="F66:F71">D66*E66</f>
        <v>2524</v>
      </c>
      <c r="G66" s="129" t="s">
        <v>125</v>
      </c>
    </row>
    <row r="67" spans="1:7" ht="18.75">
      <c r="A67" s="15" t="s">
        <v>349</v>
      </c>
      <c r="B67" s="176" t="s">
        <v>500</v>
      </c>
      <c r="C67" s="12" t="s">
        <v>312</v>
      </c>
      <c r="D67" s="130">
        <v>2</v>
      </c>
      <c r="E67" s="14">
        <v>274.05</v>
      </c>
      <c r="F67" s="224">
        <f t="shared" si="3"/>
        <v>548.1</v>
      </c>
      <c r="G67" s="185" t="s">
        <v>126</v>
      </c>
    </row>
    <row r="68" spans="1:7" ht="18.75">
      <c r="A68" s="15" t="s">
        <v>350</v>
      </c>
      <c r="B68" s="176" t="s">
        <v>500</v>
      </c>
      <c r="C68" s="12" t="s">
        <v>309</v>
      </c>
      <c r="D68" s="130">
        <v>2</v>
      </c>
      <c r="E68" s="14">
        <v>146.1</v>
      </c>
      <c r="F68" s="110">
        <f t="shared" si="3"/>
        <v>292.2</v>
      </c>
      <c r="G68" s="16" t="s">
        <v>127</v>
      </c>
    </row>
    <row r="69" spans="1:7" ht="18.75">
      <c r="A69" s="15"/>
      <c r="B69" s="141" t="s">
        <v>382</v>
      </c>
      <c r="C69" s="48" t="s">
        <v>312</v>
      </c>
      <c r="D69" s="143">
        <v>1</v>
      </c>
      <c r="E69" s="145">
        <v>14.87</v>
      </c>
      <c r="F69" s="111">
        <f t="shared" si="3"/>
        <v>14.87</v>
      </c>
      <c r="G69" s="104" t="s">
        <v>70</v>
      </c>
    </row>
    <row r="70" spans="1:7" ht="18.75">
      <c r="A70" s="15" t="s">
        <v>385</v>
      </c>
      <c r="B70" s="176" t="s">
        <v>501</v>
      </c>
      <c r="C70" s="12" t="s">
        <v>312</v>
      </c>
      <c r="D70" s="130">
        <v>3</v>
      </c>
      <c r="E70" s="14">
        <v>170.6</v>
      </c>
      <c r="F70" s="111">
        <f t="shared" si="3"/>
        <v>511.79999999999995</v>
      </c>
      <c r="G70" s="129" t="s">
        <v>128</v>
      </c>
    </row>
    <row r="71" spans="1:7" ht="19.5" thickBot="1">
      <c r="A71" s="194" t="s">
        <v>351</v>
      </c>
      <c r="B71" s="195" t="s">
        <v>501</v>
      </c>
      <c r="C71" s="196" t="s">
        <v>312</v>
      </c>
      <c r="D71" s="197">
        <v>1</v>
      </c>
      <c r="E71" s="198">
        <v>274.05</v>
      </c>
      <c r="F71" s="263">
        <f t="shared" si="3"/>
        <v>274.05</v>
      </c>
      <c r="G71" s="209" t="s">
        <v>129</v>
      </c>
    </row>
    <row r="72" spans="1:7" ht="19.5" thickBot="1">
      <c r="A72" s="324"/>
      <c r="B72" s="156" t="s">
        <v>363</v>
      </c>
      <c r="C72" s="157" t="s">
        <v>312</v>
      </c>
      <c r="D72" s="158">
        <v>76</v>
      </c>
      <c r="E72" s="159"/>
      <c r="F72" s="325">
        <f>SUM(F8:F71)</f>
        <v>46380.42360000001</v>
      </c>
      <c r="G72" s="160"/>
    </row>
    <row r="73" spans="1:7" ht="18.75">
      <c r="A73" s="349">
        <v>2</v>
      </c>
      <c r="B73" s="350" t="s">
        <v>75</v>
      </c>
      <c r="C73" s="351"/>
      <c r="D73" s="352"/>
      <c r="E73" s="350"/>
      <c r="F73" s="353"/>
      <c r="G73" s="354"/>
    </row>
    <row r="74" spans="1:7" ht="19.5" thickBot="1">
      <c r="A74" s="355"/>
      <c r="B74" s="153" t="s">
        <v>51</v>
      </c>
      <c r="C74" s="29" t="s">
        <v>52</v>
      </c>
      <c r="D74" s="356">
        <v>1</v>
      </c>
      <c r="E74" s="153"/>
      <c r="F74" s="357">
        <v>244600.24</v>
      </c>
      <c r="G74" s="358" t="s">
        <v>319</v>
      </c>
    </row>
    <row r="75" spans="1:7" ht="19.5" thickBot="1">
      <c r="A75" s="49"/>
      <c r="B75" s="71" t="s">
        <v>363</v>
      </c>
      <c r="C75" s="127" t="s">
        <v>52</v>
      </c>
      <c r="D75" s="151">
        <v>1</v>
      </c>
      <c r="E75" s="35"/>
      <c r="F75" s="51">
        <f>F74</f>
        <v>244600.24</v>
      </c>
      <c r="G75" s="83"/>
    </row>
    <row r="76" spans="1:7" ht="19.5" thickBot="1">
      <c r="A76" s="80"/>
      <c r="B76" s="561" t="s">
        <v>355</v>
      </c>
      <c r="C76" s="561"/>
      <c r="D76" s="562"/>
      <c r="E76" s="561"/>
      <c r="F76" s="537">
        <f>F72+F75</f>
        <v>290980.66359999997</v>
      </c>
      <c r="G76" s="563"/>
    </row>
    <row r="77" spans="1:7" ht="19.5" thickBot="1">
      <c r="A77" s="20">
        <v>3</v>
      </c>
      <c r="B77" s="525" t="s">
        <v>356</v>
      </c>
      <c r="C77" s="526" t="s">
        <v>357</v>
      </c>
      <c r="D77" s="527">
        <v>36.5</v>
      </c>
      <c r="E77" s="527"/>
      <c r="F77" s="601">
        <v>106495</v>
      </c>
      <c r="G77" s="528" t="s">
        <v>358</v>
      </c>
    </row>
    <row r="78" spans="1:7" ht="19.5" thickBot="1">
      <c r="A78" s="106">
        <v>4</v>
      </c>
      <c r="B78" s="530" t="s">
        <v>359</v>
      </c>
      <c r="C78" s="527" t="s">
        <v>357</v>
      </c>
      <c r="D78" s="527">
        <v>47.1</v>
      </c>
      <c r="E78" s="527"/>
      <c r="F78" s="601">
        <v>39623.42</v>
      </c>
      <c r="G78" s="528" t="s">
        <v>358</v>
      </c>
    </row>
    <row r="79" spans="1:7" ht="19.5" thickBot="1">
      <c r="A79" s="89"/>
      <c r="B79" s="564" t="s">
        <v>360</v>
      </c>
      <c r="C79" s="565"/>
      <c r="D79" s="565"/>
      <c r="E79" s="566"/>
      <c r="F79" s="567">
        <f>F76+F77+F78</f>
        <v>437099.08359999995</v>
      </c>
      <c r="G79" s="568"/>
    </row>
    <row r="80" spans="1:7" ht="19.5" thickBot="1">
      <c r="A80" s="99"/>
      <c r="B80" s="569" t="s">
        <v>361</v>
      </c>
      <c r="C80" s="570"/>
      <c r="D80" s="570"/>
      <c r="E80" s="571"/>
      <c r="F80" s="572">
        <f>F79*1.18</f>
        <v>515776.91864799993</v>
      </c>
      <c r="G80" s="573"/>
    </row>
    <row r="81" spans="1:7" ht="19.5" thickBot="1">
      <c r="A81" s="95" t="s">
        <v>362</v>
      </c>
      <c r="B81" s="574"/>
      <c r="C81" s="574"/>
      <c r="D81" s="575"/>
      <c r="E81" s="574"/>
      <c r="F81" s="576">
        <f>SUM(F31:F76)</f>
        <v>854690.5007999999</v>
      </c>
      <c r="G81" s="577"/>
    </row>
    <row r="82" spans="1:7" ht="18.75">
      <c r="A82" s="86" t="s">
        <v>298</v>
      </c>
      <c r="B82" s="578" t="s">
        <v>299</v>
      </c>
      <c r="C82" s="578" t="s">
        <v>300</v>
      </c>
      <c r="D82" s="578" t="s">
        <v>301</v>
      </c>
      <c r="E82" s="578" t="s">
        <v>302</v>
      </c>
      <c r="F82" s="578" t="s">
        <v>303</v>
      </c>
      <c r="G82" s="579" t="s">
        <v>304</v>
      </c>
    </row>
    <row r="83" spans="1:7" ht="19.5" thickBot="1">
      <c r="A83" s="37"/>
      <c r="B83" s="600" t="s">
        <v>306</v>
      </c>
      <c r="C83" s="600" t="s">
        <v>307</v>
      </c>
      <c r="D83" s="600" t="s">
        <v>308</v>
      </c>
      <c r="E83" s="600"/>
      <c r="F83" s="600"/>
      <c r="G83" s="602"/>
    </row>
    <row r="84" spans="1:7" ht="19.5" thickBot="1">
      <c r="A84" s="70">
        <v>1</v>
      </c>
      <c r="B84" s="643" t="s">
        <v>459</v>
      </c>
      <c r="C84" s="643"/>
      <c r="D84" s="643"/>
      <c r="E84" s="643"/>
      <c r="F84" s="643"/>
      <c r="G84" s="644"/>
    </row>
    <row r="85" spans="1:7" ht="19.5" thickBot="1">
      <c r="A85" s="45">
        <v>1</v>
      </c>
      <c r="B85" s="535" t="s">
        <v>475</v>
      </c>
      <c r="C85" s="493" t="s">
        <v>353</v>
      </c>
      <c r="D85" s="493">
        <v>46.5</v>
      </c>
      <c r="E85" s="603">
        <v>341.14</v>
      </c>
      <c r="F85" s="604">
        <f>D85*E85</f>
        <v>15863.01</v>
      </c>
      <c r="G85" s="605" t="s">
        <v>64</v>
      </c>
    </row>
    <row r="86" spans="1:7" ht="19.5" thickBot="1">
      <c r="A86" s="32"/>
      <c r="B86" s="482" t="s">
        <v>363</v>
      </c>
      <c r="C86" s="483" t="s">
        <v>353</v>
      </c>
      <c r="D86" s="483">
        <f>SUM(D85:D85)</f>
        <v>46.5</v>
      </c>
      <c r="E86" s="482"/>
      <c r="F86" s="484">
        <f>SUM(F85:F85)</f>
        <v>15863.01</v>
      </c>
      <c r="G86" s="485"/>
    </row>
    <row r="87" spans="1:7" ht="19.5" thickBot="1">
      <c r="A87" s="125">
        <v>2</v>
      </c>
      <c r="B87" s="645" t="s">
        <v>458</v>
      </c>
      <c r="C87" s="645"/>
      <c r="D87" s="645"/>
      <c r="E87" s="645"/>
      <c r="F87" s="645"/>
      <c r="G87" s="646"/>
    </row>
    <row r="88" spans="1:7" ht="18.75">
      <c r="A88" s="252">
        <v>1</v>
      </c>
      <c r="B88" s="606" t="s">
        <v>494</v>
      </c>
      <c r="C88" s="607" t="s">
        <v>309</v>
      </c>
      <c r="D88" s="607">
        <v>1.3</v>
      </c>
      <c r="E88" s="606">
        <v>248.82</v>
      </c>
      <c r="F88" s="608">
        <f>D88*E88</f>
        <v>323.466</v>
      </c>
      <c r="G88" s="544" t="s">
        <v>130</v>
      </c>
    </row>
    <row r="89" spans="1:7" ht="18.75">
      <c r="A89" s="264">
        <v>2</v>
      </c>
      <c r="B89" s="550" t="s">
        <v>60</v>
      </c>
      <c r="C89" s="549" t="s">
        <v>309</v>
      </c>
      <c r="D89" s="549">
        <v>0.9</v>
      </c>
      <c r="E89" s="550">
        <v>308.21</v>
      </c>
      <c r="F89" s="609">
        <f>D89*E89</f>
        <v>277.389</v>
      </c>
      <c r="G89" s="548" t="s">
        <v>131</v>
      </c>
    </row>
    <row r="90" spans="1:7" ht="18.75">
      <c r="A90" s="264">
        <v>3</v>
      </c>
      <c r="B90" s="550" t="s">
        <v>41</v>
      </c>
      <c r="C90" s="549" t="s">
        <v>309</v>
      </c>
      <c r="D90" s="549">
        <v>1.5</v>
      </c>
      <c r="E90" s="550">
        <v>248.82</v>
      </c>
      <c r="F90" s="609">
        <f>D90*E90</f>
        <v>373.23</v>
      </c>
      <c r="G90" s="548" t="s">
        <v>50</v>
      </c>
    </row>
    <row r="91" spans="1:7" ht="19.5" thickBot="1">
      <c r="A91" s="265">
        <v>4</v>
      </c>
      <c r="B91" s="551" t="s">
        <v>469</v>
      </c>
      <c r="C91" s="610" t="s">
        <v>309</v>
      </c>
      <c r="D91" s="610">
        <v>1.5</v>
      </c>
      <c r="E91" s="551">
        <v>248.82</v>
      </c>
      <c r="F91" s="611">
        <f>D91*E91</f>
        <v>373.23</v>
      </c>
      <c r="G91" s="555" t="s">
        <v>49</v>
      </c>
    </row>
    <row r="92" spans="1:7" ht="19.5" thickBot="1">
      <c r="A92" s="359"/>
      <c r="B92" s="612" t="s">
        <v>363</v>
      </c>
      <c r="C92" s="613" t="s">
        <v>353</v>
      </c>
      <c r="D92" s="613">
        <f>SUM(D88:D91)</f>
        <v>5.2</v>
      </c>
      <c r="E92" s="612"/>
      <c r="F92" s="614">
        <f>SUM(F88:F91)</f>
        <v>1347.315</v>
      </c>
      <c r="G92" s="615"/>
    </row>
    <row r="93" spans="1:7" ht="18.75">
      <c r="A93" s="349">
        <v>3</v>
      </c>
      <c r="B93" s="616" t="s">
        <v>100</v>
      </c>
      <c r="C93" s="617"/>
      <c r="D93" s="607"/>
      <c r="E93" s="606"/>
      <c r="F93" s="608"/>
      <c r="G93" s="544"/>
    </row>
    <row r="94" spans="1:7" ht="37.5">
      <c r="A94" s="264">
        <v>1</v>
      </c>
      <c r="B94" s="179" t="s">
        <v>51</v>
      </c>
      <c r="C94" s="178" t="s">
        <v>309</v>
      </c>
      <c r="D94" s="178">
        <v>21.42</v>
      </c>
      <c r="E94" s="179">
        <v>351.52</v>
      </c>
      <c r="F94" s="180">
        <f>D94*E94</f>
        <v>7529.5584</v>
      </c>
      <c r="G94" s="370" t="s">
        <v>53</v>
      </c>
    </row>
    <row r="95" spans="1:7" ht="37.5">
      <c r="A95" s="264">
        <v>2</v>
      </c>
      <c r="B95" s="179" t="s">
        <v>51</v>
      </c>
      <c r="C95" s="178" t="s">
        <v>54</v>
      </c>
      <c r="D95" s="178">
        <v>0.8</v>
      </c>
      <c r="E95" s="179">
        <v>2630.13</v>
      </c>
      <c r="F95" s="180">
        <f>D95*E95</f>
        <v>2104.1040000000003</v>
      </c>
      <c r="G95" s="370" t="s">
        <v>55</v>
      </c>
    </row>
    <row r="96" spans="1:7" ht="57" thickBot="1">
      <c r="A96" s="256">
        <v>3</v>
      </c>
      <c r="B96" s="181" t="s">
        <v>51</v>
      </c>
      <c r="C96" s="182" t="s">
        <v>309</v>
      </c>
      <c r="D96" s="182">
        <v>23.17</v>
      </c>
      <c r="E96" s="181">
        <v>351.52</v>
      </c>
      <c r="F96" s="183">
        <f>D96*E96</f>
        <v>8144.7184</v>
      </c>
      <c r="G96" s="371" t="s">
        <v>56</v>
      </c>
    </row>
    <row r="97" spans="1:7" ht="20.25" customHeight="1" thickBot="1">
      <c r="A97" s="372"/>
      <c r="B97" s="33" t="s">
        <v>363</v>
      </c>
      <c r="C97" s="373"/>
      <c r="D97" s="373"/>
      <c r="E97" s="373"/>
      <c r="F97" s="374">
        <f>SUM(F94:F96)</f>
        <v>17778.3808</v>
      </c>
      <c r="G97" s="60"/>
    </row>
    <row r="98" spans="1:7" ht="19.5" thickBot="1">
      <c r="A98" s="363"/>
      <c r="B98" s="364" t="s">
        <v>364</v>
      </c>
      <c r="C98" s="365"/>
      <c r="D98" s="366"/>
      <c r="E98" s="364"/>
      <c r="F98" s="367">
        <f>F92+F86+F97</f>
        <v>34988.705799999996</v>
      </c>
      <c r="G98" s="368"/>
    </row>
    <row r="99" spans="1:7" ht="19.5" thickBot="1">
      <c r="A99" s="112"/>
      <c r="B99" s="113" t="s">
        <v>361</v>
      </c>
      <c r="C99" s="114"/>
      <c r="D99" s="114"/>
      <c r="E99" s="113"/>
      <c r="F99" s="115">
        <f>F98*1.18</f>
        <v>41286.67284399999</v>
      </c>
      <c r="G99" s="116"/>
    </row>
    <row r="100" spans="1:7" ht="18.75">
      <c r="A100" s="1"/>
      <c r="B100" s="2" t="s">
        <v>365</v>
      </c>
      <c r="C100" s="1"/>
      <c r="D100" s="341">
        <f>F79+F98</f>
        <v>472087.78939999995</v>
      </c>
      <c r="E100" s="341"/>
      <c r="F100" s="341"/>
      <c r="G100" s="3"/>
    </row>
    <row r="101" spans="1:7" ht="18.75">
      <c r="A101" s="1"/>
      <c r="B101" s="2" t="s">
        <v>366</v>
      </c>
      <c r="C101" s="1"/>
      <c r="D101" s="632">
        <f>D100*1.18</f>
        <v>557063.5914919999</v>
      </c>
      <c r="E101" s="632"/>
      <c r="F101" s="632"/>
      <c r="G101" s="3"/>
    </row>
    <row r="102" spans="1:7" ht="18.75">
      <c r="A102" s="1"/>
      <c r="B102" s="2"/>
      <c r="C102" s="1"/>
      <c r="D102" s="105"/>
      <c r="E102" s="105"/>
      <c r="F102" s="105"/>
      <c r="G102" s="3"/>
    </row>
    <row r="103" spans="1:7" ht="18.75">
      <c r="A103" s="3" t="s">
        <v>367</v>
      </c>
      <c r="B103" s="3"/>
      <c r="C103" s="4"/>
      <c r="D103" s="4"/>
      <c r="E103" s="5"/>
      <c r="F103" s="5"/>
      <c r="G103" s="6"/>
    </row>
    <row r="104" spans="1:7" ht="18.75">
      <c r="A104" s="3" t="s">
        <v>368</v>
      </c>
      <c r="B104" s="3"/>
      <c r="C104" s="4"/>
      <c r="D104" s="4"/>
      <c r="E104" s="633" t="s">
        <v>369</v>
      </c>
      <c r="F104" s="633"/>
      <c r="G104" s="6"/>
    </row>
    <row r="105" spans="1:7" ht="18.75">
      <c r="A105" s="3" t="s">
        <v>370</v>
      </c>
      <c r="B105" s="3"/>
      <c r="C105" s="3"/>
      <c r="D105" s="4"/>
      <c r="E105" s="7"/>
      <c r="F105" s="7"/>
      <c r="G105" s="6"/>
    </row>
    <row r="106" spans="1:7" ht="18.75">
      <c r="A106" s="1"/>
      <c r="B106" s="5"/>
      <c r="C106" s="4"/>
      <c r="D106" s="4"/>
      <c r="E106" s="73"/>
      <c r="F106" s="73"/>
      <c r="G106" s="6"/>
    </row>
    <row r="107" spans="1:7" ht="18.75">
      <c r="A107" s="1"/>
      <c r="B107" s="5"/>
      <c r="C107" s="4"/>
      <c r="D107" s="4"/>
      <c r="E107" s="5" t="s">
        <v>318</v>
      </c>
      <c r="F107" s="5"/>
      <c r="G107" s="6"/>
    </row>
  </sheetData>
  <sheetProtection/>
  <mergeCells count="9">
    <mergeCell ref="A1:G1"/>
    <mergeCell ref="A2:G2"/>
    <mergeCell ref="A3:G3"/>
    <mergeCell ref="A4:G4"/>
    <mergeCell ref="E104:F104"/>
    <mergeCell ref="B84:G84"/>
    <mergeCell ref="B87:G87"/>
    <mergeCell ref="B7:G7"/>
    <mergeCell ref="D101:F101"/>
  </mergeCells>
  <printOptions/>
  <pageMargins left="0.41" right="0.25" top="0.2" bottom="0.2" header="0.2" footer="0.2"/>
  <pageSetup horizontalDpi="600" verticalDpi="6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J119"/>
  <sheetViews>
    <sheetView zoomScale="75" zoomScaleNormal="75" zoomScalePageLayoutView="0" workbookViewId="0" topLeftCell="A91">
      <selection activeCell="F91" sqref="B91:G109"/>
    </sheetView>
  </sheetViews>
  <sheetFormatPr defaultColWidth="9.140625" defaultRowHeight="12.75"/>
  <cols>
    <col min="1" max="1" width="8.8515625" style="0" customWidth="1"/>
    <col min="2" max="2" width="41.57421875" style="0" customWidth="1"/>
    <col min="3" max="3" width="16.8515625" style="0" customWidth="1"/>
    <col min="4" max="4" width="19.8515625" style="0" customWidth="1"/>
    <col min="5" max="5" width="16.57421875" style="0" customWidth="1"/>
    <col min="6" max="6" width="21.421875" style="0" customWidth="1"/>
    <col min="7" max="7" width="69.7109375" style="0" customWidth="1"/>
    <col min="8" max="8" width="51.421875" style="0" hidden="1" customWidth="1"/>
    <col min="9" max="9" width="34.28125" style="0" hidden="1" customWidth="1"/>
    <col min="10" max="10" width="16.57421875" style="0" customWidth="1"/>
    <col min="11" max="11" width="15.140625" style="0" customWidth="1"/>
    <col min="13" max="13" width="9.28125" style="0" bestFit="1" customWidth="1"/>
    <col min="15" max="15" width="15.57421875" style="0" bestFit="1" customWidth="1"/>
  </cols>
  <sheetData>
    <row r="1" spans="1:9" ht="16.5" customHeight="1">
      <c r="A1" s="619" t="s">
        <v>315</v>
      </c>
      <c r="B1" s="620"/>
      <c r="C1" s="620"/>
      <c r="D1" s="620"/>
      <c r="E1" s="620"/>
      <c r="F1" s="620"/>
      <c r="G1" s="620"/>
      <c r="H1" s="74"/>
      <c r="I1" s="54"/>
    </row>
    <row r="2" spans="1:9" ht="20.25">
      <c r="A2" s="621" t="s">
        <v>460</v>
      </c>
      <c r="B2" s="622"/>
      <c r="C2" s="622"/>
      <c r="D2" s="622"/>
      <c r="E2" s="622"/>
      <c r="F2" s="622"/>
      <c r="G2" s="622"/>
      <c r="H2" s="75"/>
      <c r="I2" s="54"/>
    </row>
    <row r="3" spans="1:9" ht="21" thickBot="1">
      <c r="A3" s="621" t="s">
        <v>502</v>
      </c>
      <c r="B3" s="622"/>
      <c r="C3" s="622"/>
      <c r="D3" s="622"/>
      <c r="E3" s="622"/>
      <c r="F3" s="622"/>
      <c r="G3" s="622"/>
      <c r="H3" s="75"/>
      <c r="I3" s="54"/>
    </row>
    <row r="4" spans="1:10" ht="18" customHeight="1" thickBot="1">
      <c r="A4" s="623" t="s">
        <v>297</v>
      </c>
      <c r="B4" s="624"/>
      <c r="C4" s="624"/>
      <c r="D4" s="624"/>
      <c r="E4" s="624"/>
      <c r="F4" s="624"/>
      <c r="G4" s="625"/>
      <c r="H4" s="270"/>
      <c r="I4" s="62"/>
      <c r="J4" s="31"/>
    </row>
    <row r="5" spans="1:10" ht="18" customHeight="1">
      <c r="A5" s="85" t="s">
        <v>298</v>
      </c>
      <c r="B5" s="57" t="s">
        <v>299</v>
      </c>
      <c r="C5" s="58" t="s">
        <v>300</v>
      </c>
      <c r="D5" s="58" t="s">
        <v>301</v>
      </c>
      <c r="E5" s="58" t="s">
        <v>302</v>
      </c>
      <c r="F5" s="58" t="s">
        <v>303</v>
      </c>
      <c r="G5" s="59" t="s">
        <v>304</v>
      </c>
      <c r="H5" s="648" t="s">
        <v>314</v>
      </c>
      <c r="I5" s="650" t="s">
        <v>321</v>
      </c>
      <c r="J5" s="31"/>
    </row>
    <row r="6" spans="1:10" ht="18" customHeight="1" thickBot="1">
      <c r="A6" s="56"/>
      <c r="B6" s="43" t="s">
        <v>306</v>
      </c>
      <c r="C6" s="8" t="s">
        <v>307</v>
      </c>
      <c r="D6" s="10" t="s">
        <v>308</v>
      </c>
      <c r="E6" s="8"/>
      <c r="F6" s="8"/>
      <c r="G6" s="44"/>
      <c r="H6" s="649"/>
      <c r="I6" s="651"/>
      <c r="J6" s="31"/>
    </row>
    <row r="7" spans="1:10" ht="18" customHeight="1" thickBot="1">
      <c r="A7" s="72">
        <v>1</v>
      </c>
      <c r="B7" s="634" t="s">
        <v>77</v>
      </c>
      <c r="C7" s="635"/>
      <c r="D7" s="635"/>
      <c r="E7" s="635"/>
      <c r="F7" s="635"/>
      <c r="G7" s="636"/>
      <c r="H7" s="245"/>
      <c r="I7" s="219"/>
      <c r="J7" s="31"/>
    </row>
    <row r="8" spans="1:10" ht="18" customHeight="1" thickBot="1">
      <c r="A8" s="276">
        <v>1</v>
      </c>
      <c r="B8" s="277" t="s">
        <v>488</v>
      </c>
      <c r="C8" s="278" t="s">
        <v>309</v>
      </c>
      <c r="D8" s="279">
        <v>5.12</v>
      </c>
      <c r="E8" s="280"/>
      <c r="F8" s="281">
        <v>4017.3</v>
      </c>
      <c r="G8" s="282" t="s">
        <v>398</v>
      </c>
      <c r="H8" s="245"/>
      <c r="I8" s="219"/>
      <c r="J8" s="31"/>
    </row>
    <row r="9" spans="1:10" ht="18" customHeight="1" thickBot="1">
      <c r="A9" s="283"/>
      <c r="B9" s="284" t="s">
        <v>363</v>
      </c>
      <c r="C9" s="339" t="s">
        <v>309</v>
      </c>
      <c r="D9" s="340">
        <v>5.12</v>
      </c>
      <c r="E9" s="22"/>
      <c r="F9" s="285">
        <f>SUM(F8)</f>
        <v>4017.3</v>
      </c>
      <c r="G9" s="286"/>
      <c r="H9" s="245"/>
      <c r="I9" s="219"/>
      <c r="J9" s="31"/>
    </row>
    <row r="10" spans="1:10" ht="18" customHeight="1" thickBot="1">
      <c r="A10" s="72">
        <v>2</v>
      </c>
      <c r="B10" s="634" t="s">
        <v>310</v>
      </c>
      <c r="C10" s="635"/>
      <c r="D10" s="635"/>
      <c r="E10" s="635"/>
      <c r="F10" s="635"/>
      <c r="G10" s="636"/>
      <c r="H10" s="65"/>
      <c r="I10" s="65"/>
      <c r="J10" s="31"/>
    </row>
    <row r="11" spans="1:10" ht="18" customHeight="1">
      <c r="A11" s="258">
        <v>1</v>
      </c>
      <c r="B11" s="287" t="s">
        <v>461</v>
      </c>
      <c r="C11" s="260" t="s">
        <v>309</v>
      </c>
      <c r="D11" s="260">
        <v>1.36</v>
      </c>
      <c r="E11" s="287">
        <v>223.44</v>
      </c>
      <c r="F11" s="262">
        <f aca="true" t="shared" si="0" ref="F11:F46">D11*E11</f>
        <v>303.8784</v>
      </c>
      <c r="G11" s="204" t="s">
        <v>79</v>
      </c>
      <c r="H11" s="81"/>
      <c r="I11" s="84"/>
      <c r="J11" s="31"/>
    </row>
    <row r="12" spans="1:10" ht="18" customHeight="1">
      <c r="A12" s="288"/>
      <c r="B12" s="227" t="s">
        <v>382</v>
      </c>
      <c r="C12" s="48" t="s">
        <v>312</v>
      </c>
      <c r="D12" s="48">
        <v>1</v>
      </c>
      <c r="E12" s="228">
        <v>14.87</v>
      </c>
      <c r="F12" s="289">
        <f t="shared" si="0"/>
        <v>14.87</v>
      </c>
      <c r="G12" s="104" t="s">
        <v>70</v>
      </c>
      <c r="H12" s="81"/>
      <c r="I12" s="84"/>
      <c r="J12" s="31"/>
    </row>
    <row r="13" spans="1:10" ht="18" customHeight="1">
      <c r="A13" s="250">
        <v>2</v>
      </c>
      <c r="B13" s="290" t="s">
        <v>461</v>
      </c>
      <c r="C13" s="177" t="s">
        <v>309</v>
      </c>
      <c r="D13" s="177">
        <v>1.8</v>
      </c>
      <c r="E13" s="290">
        <v>146.1</v>
      </c>
      <c r="F13" s="224">
        <f t="shared" si="0"/>
        <v>262.98</v>
      </c>
      <c r="G13" s="185" t="s">
        <v>80</v>
      </c>
      <c r="H13" s="81"/>
      <c r="I13" s="84"/>
      <c r="J13" s="31"/>
    </row>
    <row r="14" spans="1:10" ht="18" customHeight="1">
      <c r="A14" s="288"/>
      <c r="B14" s="227" t="s">
        <v>382</v>
      </c>
      <c r="C14" s="48" t="s">
        <v>312</v>
      </c>
      <c r="D14" s="48">
        <v>1</v>
      </c>
      <c r="E14" s="228">
        <v>14.87</v>
      </c>
      <c r="F14" s="289">
        <f t="shared" si="0"/>
        <v>14.87</v>
      </c>
      <c r="G14" s="104" t="s">
        <v>70</v>
      </c>
      <c r="H14" s="81"/>
      <c r="I14" s="84"/>
      <c r="J14" s="31"/>
    </row>
    <row r="15" spans="1:10" ht="18" customHeight="1">
      <c r="A15" s="250">
        <v>3</v>
      </c>
      <c r="B15" s="290" t="s">
        <v>461</v>
      </c>
      <c r="C15" s="177" t="s">
        <v>312</v>
      </c>
      <c r="D15" s="177">
        <v>1</v>
      </c>
      <c r="E15" s="225">
        <v>481.46</v>
      </c>
      <c r="F15" s="224">
        <f t="shared" si="0"/>
        <v>481.46</v>
      </c>
      <c r="G15" s="185" t="s">
        <v>81</v>
      </c>
      <c r="H15" s="81"/>
      <c r="I15" s="84"/>
      <c r="J15" s="31"/>
    </row>
    <row r="16" spans="1:10" ht="18" customHeight="1">
      <c r="A16" s="250">
        <v>4</v>
      </c>
      <c r="B16" s="290" t="s">
        <v>463</v>
      </c>
      <c r="C16" s="177" t="s">
        <v>309</v>
      </c>
      <c r="D16" s="177">
        <v>1.36</v>
      </c>
      <c r="E16" s="225">
        <v>223.44</v>
      </c>
      <c r="F16" s="224">
        <f t="shared" si="0"/>
        <v>303.8784</v>
      </c>
      <c r="G16" s="291" t="s">
        <v>82</v>
      </c>
      <c r="H16" s="81"/>
      <c r="I16" s="84"/>
      <c r="J16" s="31"/>
    </row>
    <row r="17" spans="1:10" ht="18" customHeight="1">
      <c r="A17" s="250"/>
      <c r="B17" s="227" t="s">
        <v>382</v>
      </c>
      <c r="C17" s="48" t="s">
        <v>312</v>
      </c>
      <c r="D17" s="48">
        <v>1</v>
      </c>
      <c r="E17" s="228">
        <v>14.87</v>
      </c>
      <c r="F17" s="289">
        <f t="shared" si="0"/>
        <v>14.87</v>
      </c>
      <c r="G17" s="104" t="s">
        <v>70</v>
      </c>
      <c r="H17" s="81"/>
      <c r="I17" s="84"/>
      <c r="J17" s="31"/>
    </row>
    <row r="18" spans="1:10" ht="18" customHeight="1">
      <c r="A18" s="250">
        <v>5</v>
      </c>
      <c r="B18" s="290" t="s">
        <v>466</v>
      </c>
      <c r="C18" s="177" t="s">
        <v>312</v>
      </c>
      <c r="D18" s="177">
        <v>2</v>
      </c>
      <c r="E18" s="225">
        <v>274.05</v>
      </c>
      <c r="F18" s="187">
        <f t="shared" si="0"/>
        <v>548.1</v>
      </c>
      <c r="G18" s="185" t="s">
        <v>83</v>
      </c>
      <c r="H18" s="81"/>
      <c r="I18" s="84"/>
      <c r="J18" s="31"/>
    </row>
    <row r="19" spans="1:10" ht="18" customHeight="1">
      <c r="A19" s="250">
        <v>6</v>
      </c>
      <c r="B19" s="290" t="s">
        <v>466</v>
      </c>
      <c r="C19" s="177" t="s">
        <v>309</v>
      </c>
      <c r="D19" s="177">
        <v>1.36</v>
      </c>
      <c r="E19" s="225">
        <v>223.44</v>
      </c>
      <c r="F19" s="292">
        <f t="shared" si="0"/>
        <v>303.8784</v>
      </c>
      <c r="G19" s="185" t="s">
        <v>84</v>
      </c>
      <c r="H19" s="81"/>
      <c r="I19" s="84"/>
      <c r="J19" s="31"/>
    </row>
    <row r="20" spans="1:10" ht="18" customHeight="1">
      <c r="A20" s="250"/>
      <c r="B20" s="227" t="s">
        <v>382</v>
      </c>
      <c r="C20" s="48" t="s">
        <v>312</v>
      </c>
      <c r="D20" s="48">
        <v>1</v>
      </c>
      <c r="E20" s="228">
        <v>14.87</v>
      </c>
      <c r="F20" s="289">
        <f t="shared" si="0"/>
        <v>14.87</v>
      </c>
      <c r="G20" s="104" t="s">
        <v>70</v>
      </c>
      <c r="H20" s="81"/>
      <c r="I20" s="84"/>
      <c r="J20" s="31"/>
    </row>
    <row r="21" spans="1:10" ht="18" customHeight="1">
      <c r="A21" s="250">
        <v>7</v>
      </c>
      <c r="B21" s="290" t="s">
        <v>466</v>
      </c>
      <c r="C21" s="177" t="s">
        <v>309</v>
      </c>
      <c r="D21" s="177">
        <v>1.36</v>
      </c>
      <c r="E21" s="225">
        <v>223.44</v>
      </c>
      <c r="F21" s="292">
        <f t="shared" si="0"/>
        <v>303.8784</v>
      </c>
      <c r="G21" s="185" t="s">
        <v>84</v>
      </c>
      <c r="H21" s="81"/>
      <c r="I21" s="84"/>
      <c r="J21" s="31"/>
    </row>
    <row r="22" spans="1:10" ht="18" customHeight="1">
      <c r="A22" s="250"/>
      <c r="B22" s="227" t="s">
        <v>382</v>
      </c>
      <c r="C22" s="48" t="s">
        <v>312</v>
      </c>
      <c r="D22" s="48">
        <v>1</v>
      </c>
      <c r="E22" s="228">
        <v>14.87</v>
      </c>
      <c r="F22" s="289">
        <f t="shared" si="0"/>
        <v>14.87</v>
      </c>
      <c r="G22" s="104" t="s">
        <v>70</v>
      </c>
      <c r="H22" s="81"/>
      <c r="I22" s="84"/>
      <c r="J22" s="31"/>
    </row>
    <row r="23" spans="1:10" ht="18" customHeight="1">
      <c r="A23" s="250">
        <v>8</v>
      </c>
      <c r="B23" s="290" t="s">
        <v>466</v>
      </c>
      <c r="C23" s="177" t="s">
        <v>309</v>
      </c>
      <c r="D23" s="177">
        <v>1.36</v>
      </c>
      <c r="E23" s="225">
        <v>223.44</v>
      </c>
      <c r="F23" s="289">
        <f t="shared" si="0"/>
        <v>303.8784</v>
      </c>
      <c r="G23" s="185" t="s">
        <v>85</v>
      </c>
      <c r="H23" s="81"/>
      <c r="I23" s="84"/>
      <c r="J23" s="31"/>
    </row>
    <row r="24" spans="1:9" ht="18" customHeight="1">
      <c r="A24" s="250"/>
      <c r="B24" s="227" t="s">
        <v>382</v>
      </c>
      <c r="C24" s="48" t="s">
        <v>312</v>
      </c>
      <c r="D24" s="48">
        <v>1</v>
      </c>
      <c r="E24" s="228">
        <v>14.87</v>
      </c>
      <c r="F24" s="289">
        <f t="shared" si="0"/>
        <v>14.87</v>
      </c>
      <c r="G24" s="104" t="s">
        <v>70</v>
      </c>
      <c r="H24" s="77"/>
      <c r="I24" s="66"/>
    </row>
    <row r="25" spans="1:10" ht="18" customHeight="1">
      <c r="A25" s="250">
        <v>9</v>
      </c>
      <c r="B25" s="290" t="s">
        <v>466</v>
      </c>
      <c r="C25" s="177" t="s">
        <v>312</v>
      </c>
      <c r="D25" s="177">
        <v>1</v>
      </c>
      <c r="E25" s="225">
        <v>80.13</v>
      </c>
      <c r="F25" s="111">
        <f t="shared" si="0"/>
        <v>80.13</v>
      </c>
      <c r="G25" s="16" t="s">
        <v>86</v>
      </c>
      <c r="H25" s="81"/>
      <c r="I25" s="84"/>
      <c r="J25" s="31"/>
    </row>
    <row r="26" spans="1:10" ht="18" customHeight="1">
      <c r="A26" s="250">
        <v>10</v>
      </c>
      <c r="B26" s="290" t="s">
        <v>466</v>
      </c>
      <c r="C26" s="177" t="s">
        <v>309</v>
      </c>
      <c r="D26" s="177">
        <v>1.8</v>
      </c>
      <c r="E26" s="225">
        <v>146.1</v>
      </c>
      <c r="F26" s="289">
        <f t="shared" si="0"/>
        <v>262.98</v>
      </c>
      <c r="G26" s="185" t="s">
        <v>87</v>
      </c>
      <c r="H26" s="81"/>
      <c r="I26" s="84"/>
      <c r="J26" s="31"/>
    </row>
    <row r="27" spans="1:10" ht="18" customHeight="1">
      <c r="A27" s="250"/>
      <c r="B27" s="227" t="s">
        <v>382</v>
      </c>
      <c r="C27" s="48" t="s">
        <v>312</v>
      </c>
      <c r="D27" s="48">
        <v>1</v>
      </c>
      <c r="E27" s="228">
        <v>14.87</v>
      </c>
      <c r="F27" s="289">
        <f t="shared" si="0"/>
        <v>14.87</v>
      </c>
      <c r="G27" s="104" t="s">
        <v>70</v>
      </c>
      <c r="H27" s="81"/>
      <c r="I27" s="84"/>
      <c r="J27" s="31"/>
    </row>
    <row r="28" spans="1:10" ht="18" customHeight="1">
      <c r="A28" s="250">
        <v>11</v>
      </c>
      <c r="B28" s="290" t="s">
        <v>466</v>
      </c>
      <c r="C28" s="177" t="s">
        <v>312</v>
      </c>
      <c r="D28" s="177">
        <v>1</v>
      </c>
      <c r="E28" s="225">
        <v>80.13</v>
      </c>
      <c r="F28" s="110">
        <f t="shared" si="0"/>
        <v>80.13</v>
      </c>
      <c r="G28" s="16" t="s">
        <v>88</v>
      </c>
      <c r="H28" s="81"/>
      <c r="I28" s="84"/>
      <c r="J28" s="31"/>
    </row>
    <row r="29" spans="1:10" ht="18" customHeight="1">
      <c r="A29" s="250">
        <v>12</v>
      </c>
      <c r="B29" s="290" t="s">
        <v>466</v>
      </c>
      <c r="C29" s="177" t="s">
        <v>312</v>
      </c>
      <c r="D29" s="177">
        <v>1</v>
      </c>
      <c r="E29" s="225">
        <v>80.13</v>
      </c>
      <c r="F29" s="110">
        <f t="shared" si="0"/>
        <v>80.13</v>
      </c>
      <c r="G29" s="16" t="s">
        <v>89</v>
      </c>
      <c r="H29" s="81"/>
      <c r="I29" s="84"/>
      <c r="J29" s="31"/>
    </row>
    <row r="30" spans="1:10" ht="18" customHeight="1">
      <c r="A30" s="250">
        <v>13</v>
      </c>
      <c r="B30" s="290" t="s">
        <v>466</v>
      </c>
      <c r="C30" s="177" t="s">
        <v>309</v>
      </c>
      <c r="D30" s="177">
        <v>1.8</v>
      </c>
      <c r="E30" s="225">
        <v>146.1</v>
      </c>
      <c r="F30" s="289">
        <f t="shared" si="0"/>
        <v>262.98</v>
      </c>
      <c r="G30" s="185" t="s">
        <v>90</v>
      </c>
      <c r="H30" s="81"/>
      <c r="I30" s="84"/>
      <c r="J30" s="31"/>
    </row>
    <row r="31" spans="1:10" ht="18" customHeight="1">
      <c r="A31" s="250"/>
      <c r="B31" s="227" t="s">
        <v>382</v>
      </c>
      <c r="C31" s="48" t="s">
        <v>312</v>
      </c>
      <c r="D31" s="48">
        <v>1</v>
      </c>
      <c r="E31" s="228">
        <v>14.87</v>
      </c>
      <c r="F31" s="289">
        <f t="shared" si="0"/>
        <v>14.87</v>
      </c>
      <c r="G31" s="104" t="s">
        <v>70</v>
      </c>
      <c r="H31" s="81"/>
      <c r="I31" s="84"/>
      <c r="J31" s="31"/>
    </row>
    <row r="32" spans="1:10" ht="18" customHeight="1">
      <c r="A32" s="250">
        <v>14</v>
      </c>
      <c r="B32" s="290" t="s">
        <v>469</v>
      </c>
      <c r="C32" s="177" t="s">
        <v>309</v>
      </c>
      <c r="D32" s="177">
        <v>1.8</v>
      </c>
      <c r="E32" s="225">
        <v>146.1</v>
      </c>
      <c r="F32" s="110">
        <f t="shared" si="0"/>
        <v>262.98</v>
      </c>
      <c r="G32" s="16" t="s">
        <v>91</v>
      </c>
      <c r="H32" s="81"/>
      <c r="I32" s="84"/>
      <c r="J32" s="31"/>
    </row>
    <row r="33" spans="1:10" ht="18" customHeight="1">
      <c r="A33" s="250"/>
      <c r="B33" s="227" t="s">
        <v>382</v>
      </c>
      <c r="C33" s="48" t="s">
        <v>312</v>
      </c>
      <c r="D33" s="48">
        <v>1</v>
      </c>
      <c r="E33" s="228">
        <v>14.87</v>
      </c>
      <c r="F33" s="289">
        <f t="shared" si="0"/>
        <v>14.87</v>
      </c>
      <c r="G33" s="104" t="s">
        <v>70</v>
      </c>
      <c r="H33" s="81"/>
      <c r="I33" s="84"/>
      <c r="J33" s="31"/>
    </row>
    <row r="34" spans="1:10" ht="18" customHeight="1">
      <c r="A34" s="250">
        <v>15</v>
      </c>
      <c r="B34" s="290" t="s">
        <v>469</v>
      </c>
      <c r="C34" s="177" t="s">
        <v>309</v>
      </c>
      <c r="D34" s="177">
        <v>1.8</v>
      </c>
      <c r="E34" s="225">
        <v>146.1</v>
      </c>
      <c r="F34" s="110">
        <f t="shared" si="0"/>
        <v>262.98</v>
      </c>
      <c r="G34" s="16" t="s">
        <v>91</v>
      </c>
      <c r="H34" s="81"/>
      <c r="I34" s="84"/>
      <c r="J34" s="31"/>
    </row>
    <row r="35" spans="1:10" ht="18" customHeight="1">
      <c r="A35" s="250"/>
      <c r="B35" s="227" t="s">
        <v>382</v>
      </c>
      <c r="C35" s="48" t="s">
        <v>312</v>
      </c>
      <c r="D35" s="48">
        <v>1</v>
      </c>
      <c r="E35" s="228">
        <v>14.87</v>
      </c>
      <c r="F35" s="289">
        <f t="shared" si="0"/>
        <v>14.87</v>
      </c>
      <c r="G35" s="104" t="s">
        <v>70</v>
      </c>
      <c r="H35" s="81"/>
      <c r="I35" s="84"/>
      <c r="J35" s="31"/>
    </row>
    <row r="36" spans="1:10" ht="18" customHeight="1">
      <c r="A36" s="250">
        <v>16</v>
      </c>
      <c r="B36" s="290" t="s">
        <v>469</v>
      </c>
      <c r="C36" s="177" t="s">
        <v>309</v>
      </c>
      <c r="D36" s="177">
        <v>2.73</v>
      </c>
      <c r="E36" s="225">
        <v>223.44</v>
      </c>
      <c r="F36" s="110">
        <f t="shared" si="0"/>
        <v>609.9911999999999</v>
      </c>
      <c r="G36" s="16" t="s">
        <v>91</v>
      </c>
      <c r="H36" s="81"/>
      <c r="I36" s="84"/>
      <c r="J36" s="31"/>
    </row>
    <row r="37" spans="1:9" ht="18" customHeight="1">
      <c r="A37" s="250"/>
      <c r="B37" s="227" t="s">
        <v>382</v>
      </c>
      <c r="C37" s="48" t="s">
        <v>312</v>
      </c>
      <c r="D37" s="48">
        <v>2</v>
      </c>
      <c r="E37" s="228">
        <v>14.87</v>
      </c>
      <c r="F37" s="289">
        <f t="shared" si="0"/>
        <v>29.74</v>
      </c>
      <c r="G37" s="104" t="s">
        <v>70</v>
      </c>
      <c r="H37" s="77"/>
      <c r="I37" s="66"/>
    </row>
    <row r="38" spans="1:10" ht="18" customHeight="1">
      <c r="A38" s="250">
        <v>17</v>
      </c>
      <c r="B38" s="225" t="s">
        <v>469</v>
      </c>
      <c r="C38" s="177" t="s">
        <v>312</v>
      </c>
      <c r="D38" s="177">
        <v>1</v>
      </c>
      <c r="E38" s="225">
        <v>80.13</v>
      </c>
      <c r="F38" s="224">
        <f t="shared" si="0"/>
        <v>80.13</v>
      </c>
      <c r="G38" s="185" t="s">
        <v>403</v>
      </c>
      <c r="H38" s="81"/>
      <c r="I38" s="84"/>
      <c r="J38" s="31"/>
    </row>
    <row r="39" spans="1:10" ht="18" customHeight="1">
      <c r="A39" s="15" t="s">
        <v>324</v>
      </c>
      <c r="B39" s="225" t="s">
        <v>469</v>
      </c>
      <c r="C39" s="177" t="s">
        <v>312</v>
      </c>
      <c r="D39" s="177">
        <v>1</v>
      </c>
      <c r="E39" s="225">
        <v>454.11</v>
      </c>
      <c r="F39" s="226">
        <f t="shared" si="0"/>
        <v>454.11</v>
      </c>
      <c r="G39" s="16" t="s">
        <v>92</v>
      </c>
      <c r="H39" s="81"/>
      <c r="I39" s="84"/>
      <c r="J39" s="31"/>
    </row>
    <row r="40" spans="1:9" ht="18" customHeight="1">
      <c r="A40" s="250">
        <v>19</v>
      </c>
      <c r="B40" s="225" t="s">
        <v>469</v>
      </c>
      <c r="C40" s="12" t="s">
        <v>309</v>
      </c>
      <c r="D40" s="12">
        <v>1.8</v>
      </c>
      <c r="E40" s="225">
        <v>146.1</v>
      </c>
      <c r="F40" s="226">
        <f t="shared" si="0"/>
        <v>262.98</v>
      </c>
      <c r="G40" s="16" t="s">
        <v>93</v>
      </c>
      <c r="H40" s="77"/>
      <c r="I40" s="66"/>
    </row>
    <row r="41" spans="1:9" ht="18" customHeight="1">
      <c r="A41" s="250"/>
      <c r="B41" s="227" t="s">
        <v>382</v>
      </c>
      <c r="C41" s="48" t="s">
        <v>312</v>
      </c>
      <c r="D41" s="48">
        <v>1</v>
      </c>
      <c r="E41" s="228">
        <v>14.87</v>
      </c>
      <c r="F41" s="289">
        <f t="shared" si="0"/>
        <v>14.87</v>
      </c>
      <c r="G41" s="104" t="s">
        <v>70</v>
      </c>
      <c r="H41" s="77"/>
      <c r="I41" s="66"/>
    </row>
    <row r="42" spans="1:9" ht="18" customHeight="1">
      <c r="A42" s="250">
        <v>20</v>
      </c>
      <c r="B42" s="225" t="s">
        <v>469</v>
      </c>
      <c r="C42" s="12" t="s">
        <v>312</v>
      </c>
      <c r="D42" s="12">
        <v>1</v>
      </c>
      <c r="E42" s="225">
        <v>80.13</v>
      </c>
      <c r="F42" s="289">
        <f t="shared" si="0"/>
        <v>80.13</v>
      </c>
      <c r="G42" s="16" t="s">
        <v>94</v>
      </c>
      <c r="H42" s="77"/>
      <c r="I42" s="66"/>
    </row>
    <row r="43" spans="1:9" ht="18" customHeight="1">
      <c r="A43" s="15" t="s">
        <v>326</v>
      </c>
      <c r="B43" s="225" t="s">
        <v>469</v>
      </c>
      <c r="C43" s="12" t="s">
        <v>312</v>
      </c>
      <c r="D43" s="12">
        <v>1</v>
      </c>
      <c r="E43" s="225">
        <v>5210.18</v>
      </c>
      <c r="F43" s="289">
        <f t="shared" si="0"/>
        <v>5210.18</v>
      </c>
      <c r="G43" s="16" t="s">
        <v>95</v>
      </c>
      <c r="H43" s="77"/>
      <c r="I43" s="66"/>
    </row>
    <row r="44" spans="1:9" ht="18" customHeight="1">
      <c r="A44" s="15" t="s">
        <v>327</v>
      </c>
      <c r="B44" s="293" t="s">
        <v>469</v>
      </c>
      <c r="C44" s="12" t="s">
        <v>309</v>
      </c>
      <c r="D44" s="12">
        <v>1.8</v>
      </c>
      <c r="E44" s="225">
        <v>146.1</v>
      </c>
      <c r="F44" s="110">
        <f t="shared" si="0"/>
        <v>262.98</v>
      </c>
      <c r="G44" s="16" t="s">
        <v>96</v>
      </c>
      <c r="H44" s="77"/>
      <c r="I44" s="66"/>
    </row>
    <row r="45" spans="1:9" ht="18" customHeight="1">
      <c r="A45" s="250"/>
      <c r="B45" s="227" t="s">
        <v>382</v>
      </c>
      <c r="C45" s="48" t="s">
        <v>312</v>
      </c>
      <c r="D45" s="48">
        <v>1</v>
      </c>
      <c r="E45" s="228">
        <v>14.87</v>
      </c>
      <c r="F45" s="289">
        <f t="shared" si="0"/>
        <v>14.87</v>
      </c>
      <c r="G45" s="104" t="s">
        <v>70</v>
      </c>
      <c r="H45" s="77"/>
      <c r="I45" s="66"/>
    </row>
    <row r="46" spans="1:9" ht="18" customHeight="1">
      <c r="A46" s="15" t="s">
        <v>328</v>
      </c>
      <c r="B46" s="293" t="s">
        <v>469</v>
      </c>
      <c r="C46" s="12" t="s">
        <v>312</v>
      </c>
      <c r="D46" s="12">
        <v>1</v>
      </c>
      <c r="E46" s="225">
        <v>80.13</v>
      </c>
      <c r="F46" s="110">
        <f t="shared" si="0"/>
        <v>80.13</v>
      </c>
      <c r="G46" s="16" t="s">
        <v>97</v>
      </c>
      <c r="H46" s="77"/>
      <c r="I46" s="66"/>
    </row>
    <row r="47" spans="1:10" ht="18" customHeight="1">
      <c r="A47" s="15" t="s">
        <v>329</v>
      </c>
      <c r="B47" s="225" t="s">
        <v>98</v>
      </c>
      <c r="C47" s="177" t="s">
        <v>312</v>
      </c>
      <c r="D47" s="177">
        <v>1</v>
      </c>
      <c r="E47" s="225">
        <v>454.11</v>
      </c>
      <c r="F47" s="226">
        <f aca="true" t="shared" si="1" ref="F47:F56">D47*E47</f>
        <v>454.11</v>
      </c>
      <c r="G47" s="16" t="s">
        <v>132</v>
      </c>
      <c r="H47" s="81"/>
      <c r="I47" s="84"/>
      <c r="J47" s="31"/>
    </row>
    <row r="48" spans="1:9" ht="18" customHeight="1">
      <c r="A48" s="15" t="s">
        <v>330</v>
      </c>
      <c r="B48" s="225" t="s">
        <v>475</v>
      </c>
      <c r="C48" s="12" t="s">
        <v>309</v>
      </c>
      <c r="D48" s="12">
        <v>2.73</v>
      </c>
      <c r="E48" s="225">
        <v>223.44</v>
      </c>
      <c r="F48" s="294">
        <f t="shared" si="1"/>
        <v>609.9911999999999</v>
      </c>
      <c r="G48" s="16" t="s">
        <v>133</v>
      </c>
      <c r="H48" s="77"/>
      <c r="I48" s="66"/>
    </row>
    <row r="49" spans="1:9" ht="18" customHeight="1">
      <c r="A49" s="15"/>
      <c r="B49" s="227" t="s">
        <v>382</v>
      </c>
      <c r="C49" s="48" t="s">
        <v>312</v>
      </c>
      <c r="D49" s="48">
        <v>1</v>
      </c>
      <c r="E49" s="228">
        <v>14.87</v>
      </c>
      <c r="F49" s="111">
        <f>D49*E49</f>
        <v>14.87</v>
      </c>
      <c r="G49" s="104" t="s">
        <v>135</v>
      </c>
      <c r="H49" s="78"/>
      <c r="I49" s="6"/>
    </row>
    <row r="50" spans="1:10" ht="18" customHeight="1">
      <c r="A50" s="15" t="s">
        <v>331</v>
      </c>
      <c r="B50" s="225" t="s">
        <v>134</v>
      </c>
      <c r="C50" s="12" t="s">
        <v>309</v>
      </c>
      <c r="D50" s="12">
        <v>2.73</v>
      </c>
      <c r="E50" s="225">
        <v>167.58</v>
      </c>
      <c r="F50" s="110">
        <f t="shared" si="1"/>
        <v>457.4934</v>
      </c>
      <c r="G50" s="16" t="s">
        <v>135</v>
      </c>
      <c r="H50" s="81"/>
      <c r="I50" s="84"/>
      <c r="J50" s="31"/>
    </row>
    <row r="51" spans="1:9" ht="18" customHeight="1">
      <c r="A51" s="15"/>
      <c r="B51" s="227" t="s">
        <v>382</v>
      </c>
      <c r="C51" s="48" t="s">
        <v>312</v>
      </c>
      <c r="D51" s="48">
        <v>1</v>
      </c>
      <c r="E51" s="228">
        <v>14.87</v>
      </c>
      <c r="F51" s="111">
        <f t="shared" si="1"/>
        <v>14.87</v>
      </c>
      <c r="G51" s="104" t="s">
        <v>135</v>
      </c>
      <c r="H51" s="77"/>
      <c r="I51" s="66"/>
    </row>
    <row r="52" spans="1:9" ht="18" customHeight="1">
      <c r="A52" s="15" t="s">
        <v>332</v>
      </c>
      <c r="B52" s="225" t="s">
        <v>134</v>
      </c>
      <c r="C52" s="12" t="s">
        <v>357</v>
      </c>
      <c r="D52" s="12">
        <v>2</v>
      </c>
      <c r="E52" s="225">
        <v>26.34</v>
      </c>
      <c r="F52" s="110">
        <f t="shared" si="1"/>
        <v>52.68</v>
      </c>
      <c r="G52" s="16" t="s">
        <v>136</v>
      </c>
      <c r="H52" s="77"/>
      <c r="I52" s="66"/>
    </row>
    <row r="53" spans="1:9" ht="18" customHeight="1">
      <c r="A53" s="15" t="s">
        <v>333</v>
      </c>
      <c r="B53" s="225" t="s">
        <v>497</v>
      </c>
      <c r="C53" s="12" t="s">
        <v>309</v>
      </c>
      <c r="D53" s="12">
        <v>1.36</v>
      </c>
      <c r="E53" s="225">
        <v>146.1</v>
      </c>
      <c r="F53" s="111">
        <f t="shared" si="1"/>
        <v>198.696</v>
      </c>
      <c r="G53" s="205" t="s">
        <v>137</v>
      </c>
      <c r="H53" s="77"/>
      <c r="I53" s="66"/>
    </row>
    <row r="54" spans="1:9" ht="18" customHeight="1">
      <c r="A54" s="15"/>
      <c r="B54" s="227" t="s">
        <v>382</v>
      </c>
      <c r="C54" s="48" t="s">
        <v>312</v>
      </c>
      <c r="D54" s="48">
        <v>1</v>
      </c>
      <c r="E54" s="228">
        <v>14.87</v>
      </c>
      <c r="F54" s="111">
        <f>D54*E54</f>
        <v>14.87</v>
      </c>
      <c r="G54" s="104" t="s">
        <v>135</v>
      </c>
      <c r="H54" s="78"/>
      <c r="I54" s="6"/>
    </row>
    <row r="55" spans="1:10" ht="18" customHeight="1">
      <c r="A55" s="15" t="s">
        <v>334</v>
      </c>
      <c r="B55" s="225" t="s">
        <v>138</v>
      </c>
      <c r="C55" s="177" t="s">
        <v>312</v>
      </c>
      <c r="D55" s="177">
        <v>1</v>
      </c>
      <c r="E55" s="225">
        <v>481.46</v>
      </c>
      <c r="F55" s="224">
        <f t="shared" si="1"/>
        <v>481.46</v>
      </c>
      <c r="G55" s="185" t="s">
        <v>139</v>
      </c>
      <c r="H55" s="81"/>
      <c r="I55" s="84"/>
      <c r="J55" s="31"/>
    </row>
    <row r="56" spans="1:10" ht="18" customHeight="1">
      <c r="A56" s="15" t="s">
        <v>335</v>
      </c>
      <c r="B56" s="225" t="s">
        <v>138</v>
      </c>
      <c r="C56" s="177" t="s">
        <v>312</v>
      </c>
      <c r="D56" s="177">
        <v>2</v>
      </c>
      <c r="E56" s="225">
        <v>303.49</v>
      </c>
      <c r="F56" s="226">
        <f t="shared" si="1"/>
        <v>606.98</v>
      </c>
      <c r="G56" s="16" t="s">
        <v>140</v>
      </c>
      <c r="H56" s="81"/>
      <c r="I56" s="84"/>
      <c r="J56" s="31"/>
    </row>
    <row r="57" spans="1:9" ht="18" customHeight="1">
      <c r="A57" s="15" t="s">
        <v>347</v>
      </c>
      <c r="B57" s="293" t="s">
        <v>463</v>
      </c>
      <c r="C57" s="177" t="s">
        <v>312</v>
      </c>
      <c r="D57" s="177">
        <v>1</v>
      </c>
      <c r="E57" s="225">
        <v>481.46</v>
      </c>
      <c r="F57" s="224">
        <f aca="true" t="shared" si="2" ref="F57:F89">D57*E57</f>
        <v>481.46</v>
      </c>
      <c r="G57" s="185" t="s">
        <v>238</v>
      </c>
      <c r="H57" s="77"/>
      <c r="I57" s="66"/>
    </row>
    <row r="58" spans="1:9" ht="18" customHeight="1">
      <c r="A58" s="15" t="s">
        <v>348</v>
      </c>
      <c r="B58" s="225" t="s">
        <v>466</v>
      </c>
      <c r="C58" s="12" t="s">
        <v>357</v>
      </c>
      <c r="D58" s="12">
        <v>2</v>
      </c>
      <c r="E58" s="225">
        <v>26.34</v>
      </c>
      <c r="F58" s="110">
        <f t="shared" si="2"/>
        <v>52.68</v>
      </c>
      <c r="G58" s="16" t="s">
        <v>239</v>
      </c>
      <c r="H58" s="77"/>
      <c r="I58" s="66"/>
    </row>
    <row r="59" spans="1:9" ht="18" customHeight="1">
      <c r="A59" s="15" t="s">
        <v>384</v>
      </c>
      <c r="B59" s="293" t="s">
        <v>469</v>
      </c>
      <c r="C59" s="12" t="s">
        <v>309</v>
      </c>
      <c r="D59" s="12">
        <v>1.8</v>
      </c>
      <c r="E59" s="225">
        <v>146.1</v>
      </c>
      <c r="F59" s="110">
        <f t="shared" si="2"/>
        <v>262.98</v>
      </c>
      <c r="G59" s="205" t="s">
        <v>87</v>
      </c>
      <c r="H59" s="77"/>
      <c r="I59" s="66"/>
    </row>
    <row r="60" spans="1:9" ht="18" customHeight="1">
      <c r="A60" s="15"/>
      <c r="B60" s="227" t="s">
        <v>382</v>
      </c>
      <c r="C60" s="48" t="s">
        <v>312</v>
      </c>
      <c r="D60" s="48">
        <v>1</v>
      </c>
      <c r="E60" s="228">
        <v>14.87</v>
      </c>
      <c r="F60" s="111">
        <f t="shared" si="2"/>
        <v>14.87</v>
      </c>
      <c r="G60" s="104" t="s">
        <v>404</v>
      </c>
      <c r="H60" s="77"/>
      <c r="I60" s="66"/>
    </row>
    <row r="61" spans="1:9" ht="18" customHeight="1">
      <c r="A61" s="15" t="s">
        <v>349</v>
      </c>
      <c r="B61" s="293" t="s">
        <v>469</v>
      </c>
      <c r="C61" s="12" t="s">
        <v>309</v>
      </c>
      <c r="D61" s="12">
        <v>2.73</v>
      </c>
      <c r="E61" s="225">
        <v>223.44</v>
      </c>
      <c r="F61" s="110">
        <f t="shared" si="2"/>
        <v>609.9911999999999</v>
      </c>
      <c r="G61" s="205" t="s">
        <v>240</v>
      </c>
      <c r="H61" s="77"/>
      <c r="I61" s="66"/>
    </row>
    <row r="62" spans="1:9" ht="18" customHeight="1">
      <c r="A62" s="15"/>
      <c r="B62" s="227" t="s">
        <v>382</v>
      </c>
      <c r="C62" s="48" t="s">
        <v>312</v>
      </c>
      <c r="D62" s="48">
        <v>2</v>
      </c>
      <c r="E62" s="228">
        <v>14.87</v>
      </c>
      <c r="F62" s="111">
        <f t="shared" si="2"/>
        <v>29.74</v>
      </c>
      <c r="G62" s="104" t="s">
        <v>405</v>
      </c>
      <c r="H62" s="77"/>
      <c r="I62" s="66"/>
    </row>
    <row r="63" spans="1:9" ht="18" customHeight="1">
      <c r="A63" s="15" t="s">
        <v>350</v>
      </c>
      <c r="B63" s="293" t="s">
        <v>469</v>
      </c>
      <c r="C63" s="12" t="s">
        <v>357</v>
      </c>
      <c r="D63" s="12">
        <v>2</v>
      </c>
      <c r="E63" s="225">
        <v>26.34</v>
      </c>
      <c r="F63" s="110">
        <f t="shared" si="2"/>
        <v>52.68</v>
      </c>
      <c r="G63" s="205" t="s">
        <v>241</v>
      </c>
      <c r="H63" s="77"/>
      <c r="I63" s="66"/>
    </row>
    <row r="64" spans="1:9" ht="18" customHeight="1">
      <c r="A64" s="15" t="s">
        <v>385</v>
      </c>
      <c r="B64" s="293" t="s">
        <v>469</v>
      </c>
      <c r="C64" s="12" t="s">
        <v>309</v>
      </c>
      <c r="D64" s="12">
        <v>1.8</v>
      </c>
      <c r="E64" s="225">
        <v>146.1</v>
      </c>
      <c r="F64" s="224">
        <f t="shared" si="2"/>
        <v>262.98</v>
      </c>
      <c r="G64" s="185" t="s">
        <v>242</v>
      </c>
      <c r="H64" s="77"/>
      <c r="I64" s="66"/>
    </row>
    <row r="65" spans="1:9" ht="18" customHeight="1">
      <c r="A65" s="15"/>
      <c r="B65" s="227" t="s">
        <v>382</v>
      </c>
      <c r="C65" s="48" t="s">
        <v>312</v>
      </c>
      <c r="D65" s="48">
        <v>2</v>
      </c>
      <c r="E65" s="228">
        <v>14.87</v>
      </c>
      <c r="F65" s="111">
        <f t="shared" si="2"/>
        <v>29.74</v>
      </c>
      <c r="G65" s="295" t="s">
        <v>242</v>
      </c>
      <c r="H65" s="77"/>
      <c r="I65" s="66"/>
    </row>
    <row r="66" spans="1:9" ht="18" customHeight="1">
      <c r="A66" s="275">
        <v>50</v>
      </c>
      <c r="B66" s="293" t="s">
        <v>470</v>
      </c>
      <c r="C66" s="177" t="s">
        <v>312</v>
      </c>
      <c r="D66" s="177">
        <v>1</v>
      </c>
      <c r="E66" s="225">
        <v>481.46</v>
      </c>
      <c r="F66" s="224">
        <f t="shared" si="2"/>
        <v>481.46</v>
      </c>
      <c r="G66" s="185" t="s">
        <v>139</v>
      </c>
      <c r="H66" s="77"/>
      <c r="I66" s="66"/>
    </row>
    <row r="67" spans="1:9" ht="18" customHeight="1">
      <c r="A67" s="232">
        <v>51</v>
      </c>
      <c r="B67" s="293" t="s">
        <v>243</v>
      </c>
      <c r="C67" s="12" t="s">
        <v>312</v>
      </c>
      <c r="D67" s="12">
        <v>1</v>
      </c>
      <c r="E67" s="225">
        <v>659.96</v>
      </c>
      <c r="F67" s="224">
        <f t="shared" si="2"/>
        <v>659.96</v>
      </c>
      <c r="G67" s="296" t="s">
        <v>244</v>
      </c>
      <c r="H67" s="77"/>
      <c r="I67" s="66"/>
    </row>
    <row r="68" spans="1:9" ht="18" customHeight="1">
      <c r="A68" s="297">
        <v>52</v>
      </c>
      <c r="B68" s="298" t="s">
        <v>479</v>
      </c>
      <c r="C68" s="18" t="s">
        <v>312</v>
      </c>
      <c r="D68" s="177">
        <v>1</v>
      </c>
      <c r="E68" s="225">
        <v>481.46</v>
      </c>
      <c r="F68" s="224">
        <f t="shared" si="2"/>
        <v>481.46</v>
      </c>
      <c r="G68" s="185" t="s">
        <v>65</v>
      </c>
      <c r="H68" s="77"/>
      <c r="I68" s="66"/>
    </row>
    <row r="69" spans="1:10" ht="18" customHeight="1">
      <c r="A69" s="232">
        <v>53</v>
      </c>
      <c r="B69" s="293" t="s">
        <v>98</v>
      </c>
      <c r="C69" s="12" t="s">
        <v>312</v>
      </c>
      <c r="D69" s="12">
        <v>1</v>
      </c>
      <c r="E69" s="225">
        <v>659.96</v>
      </c>
      <c r="F69" s="224">
        <f t="shared" si="2"/>
        <v>659.96</v>
      </c>
      <c r="G69" s="296" t="s">
        <v>245</v>
      </c>
      <c r="H69" s="81"/>
      <c r="I69" s="84"/>
      <c r="J69" s="31"/>
    </row>
    <row r="70" spans="1:10" ht="18" customHeight="1">
      <c r="A70" s="275">
        <v>54</v>
      </c>
      <c r="B70" s="293" t="s">
        <v>475</v>
      </c>
      <c r="C70" s="12" t="s">
        <v>312</v>
      </c>
      <c r="D70" s="12">
        <v>1</v>
      </c>
      <c r="E70" s="299">
        <v>798.23</v>
      </c>
      <c r="F70" s="173">
        <f t="shared" si="2"/>
        <v>798.23</v>
      </c>
      <c r="G70" s="185" t="s">
        <v>246</v>
      </c>
      <c r="H70" s="81"/>
      <c r="I70" s="84"/>
      <c r="J70" s="31"/>
    </row>
    <row r="71" spans="1:9" ht="18" customHeight="1">
      <c r="A71" s="275">
        <v>55</v>
      </c>
      <c r="B71" s="293" t="s">
        <v>475</v>
      </c>
      <c r="C71" s="12" t="s">
        <v>474</v>
      </c>
      <c r="D71" s="12">
        <v>1</v>
      </c>
      <c r="E71" s="225">
        <v>528.26</v>
      </c>
      <c r="F71" s="110">
        <f t="shared" si="2"/>
        <v>528.26</v>
      </c>
      <c r="G71" s="16" t="s">
        <v>247</v>
      </c>
      <c r="H71" s="77"/>
      <c r="I71" s="66"/>
    </row>
    <row r="72" spans="1:9" ht="18" customHeight="1">
      <c r="A72" s="300">
        <v>56</v>
      </c>
      <c r="B72" s="229" t="s">
        <v>461</v>
      </c>
      <c r="C72" s="17" t="s">
        <v>312</v>
      </c>
      <c r="D72" s="17">
        <v>2.73</v>
      </c>
      <c r="E72" s="229">
        <v>223.44</v>
      </c>
      <c r="F72" s="301">
        <f t="shared" si="2"/>
        <v>609.9911999999999</v>
      </c>
      <c r="G72" s="302" t="s">
        <v>248</v>
      </c>
      <c r="H72" s="77"/>
      <c r="I72" s="66"/>
    </row>
    <row r="73" spans="1:9" ht="18" customHeight="1">
      <c r="A73" s="275">
        <v>57</v>
      </c>
      <c r="B73" s="225" t="s">
        <v>461</v>
      </c>
      <c r="C73" s="12" t="s">
        <v>312</v>
      </c>
      <c r="D73" s="12">
        <v>1</v>
      </c>
      <c r="E73" s="225">
        <v>274.05</v>
      </c>
      <c r="F73" s="187">
        <f t="shared" si="2"/>
        <v>274.05</v>
      </c>
      <c r="G73" s="185" t="s">
        <v>507</v>
      </c>
      <c r="H73" s="77"/>
      <c r="I73" s="66"/>
    </row>
    <row r="74" spans="1:9" ht="18" customHeight="1">
      <c r="A74" s="275">
        <v>58</v>
      </c>
      <c r="B74" s="225" t="s">
        <v>463</v>
      </c>
      <c r="C74" s="12" t="s">
        <v>309</v>
      </c>
      <c r="D74" s="12">
        <v>1.49</v>
      </c>
      <c r="E74" s="225">
        <v>167.58</v>
      </c>
      <c r="F74" s="110">
        <f t="shared" si="2"/>
        <v>249.69420000000002</v>
      </c>
      <c r="G74" s="16" t="s">
        <v>135</v>
      </c>
      <c r="H74" s="77"/>
      <c r="I74" s="66"/>
    </row>
    <row r="75" spans="1:9" ht="18" customHeight="1">
      <c r="A75" s="15"/>
      <c r="B75" s="227" t="s">
        <v>382</v>
      </c>
      <c r="C75" s="48" t="s">
        <v>312</v>
      </c>
      <c r="D75" s="48">
        <v>1</v>
      </c>
      <c r="E75" s="228">
        <v>14.87</v>
      </c>
      <c r="F75" s="111">
        <f t="shared" si="2"/>
        <v>14.87</v>
      </c>
      <c r="G75" s="104" t="s">
        <v>135</v>
      </c>
      <c r="H75" s="77"/>
      <c r="I75" s="66"/>
    </row>
    <row r="76" spans="1:9" ht="18" customHeight="1">
      <c r="A76" s="275">
        <v>59</v>
      </c>
      <c r="B76" s="225" t="s">
        <v>463</v>
      </c>
      <c r="C76" s="12" t="s">
        <v>312</v>
      </c>
      <c r="D76" s="12">
        <v>1</v>
      </c>
      <c r="E76" s="225">
        <v>454.11</v>
      </c>
      <c r="F76" s="226">
        <f t="shared" si="2"/>
        <v>454.11</v>
      </c>
      <c r="G76" s="16" t="s">
        <v>280</v>
      </c>
      <c r="H76" s="77"/>
      <c r="I76" s="66"/>
    </row>
    <row r="77" spans="1:9" ht="18" customHeight="1">
      <c r="A77" s="275">
        <v>60</v>
      </c>
      <c r="B77" s="225" t="s">
        <v>463</v>
      </c>
      <c r="C77" s="12" t="s">
        <v>312</v>
      </c>
      <c r="D77" s="12">
        <v>1</v>
      </c>
      <c r="E77" s="299">
        <v>798.23</v>
      </c>
      <c r="F77" s="173">
        <f t="shared" si="2"/>
        <v>798.23</v>
      </c>
      <c r="G77" s="185" t="s">
        <v>281</v>
      </c>
      <c r="H77" s="77"/>
      <c r="I77" s="66"/>
    </row>
    <row r="78" spans="1:9" ht="18" customHeight="1">
      <c r="A78" s="275">
        <v>61</v>
      </c>
      <c r="B78" s="225" t="s">
        <v>463</v>
      </c>
      <c r="C78" s="12" t="s">
        <v>312</v>
      </c>
      <c r="D78" s="12">
        <v>1</v>
      </c>
      <c r="E78" s="299">
        <v>798.23</v>
      </c>
      <c r="F78" s="173">
        <f t="shared" si="2"/>
        <v>798.23</v>
      </c>
      <c r="G78" s="185" t="s">
        <v>282</v>
      </c>
      <c r="H78" s="77"/>
      <c r="I78" s="66"/>
    </row>
    <row r="79" spans="1:9" ht="18" customHeight="1">
      <c r="A79" s="275">
        <v>62</v>
      </c>
      <c r="B79" s="225" t="s">
        <v>463</v>
      </c>
      <c r="C79" s="12" t="s">
        <v>312</v>
      </c>
      <c r="D79" s="12">
        <v>1</v>
      </c>
      <c r="E79" s="225">
        <v>659.96</v>
      </c>
      <c r="F79" s="224">
        <f t="shared" si="2"/>
        <v>659.96</v>
      </c>
      <c r="G79" s="296" t="s">
        <v>283</v>
      </c>
      <c r="H79" s="77"/>
      <c r="I79" s="66"/>
    </row>
    <row r="80" spans="1:9" ht="18" customHeight="1">
      <c r="A80" s="275">
        <v>63</v>
      </c>
      <c r="B80" s="225" t="s">
        <v>466</v>
      </c>
      <c r="C80" s="12" t="s">
        <v>309</v>
      </c>
      <c r="D80" s="12">
        <v>1.8</v>
      </c>
      <c r="E80" s="225">
        <v>145.13</v>
      </c>
      <c r="F80" s="224">
        <f t="shared" si="2"/>
        <v>261.234</v>
      </c>
      <c r="G80" s="296" t="s">
        <v>285</v>
      </c>
      <c r="H80" s="77"/>
      <c r="I80" s="66"/>
    </row>
    <row r="81" spans="1:9" ht="18" customHeight="1">
      <c r="A81" s="275">
        <v>64</v>
      </c>
      <c r="B81" s="225" t="s">
        <v>466</v>
      </c>
      <c r="C81" s="12" t="s">
        <v>312</v>
      </c>
      <c r="D81" s="12">
        <v>1</v>
      </c>
      <c r="E81" s="299">
        <v>798.23</v>
      </c>
      <c r="F81" s="173">
        <f t="shared" si="2"/>
        <v>798.23</v>
      </c>
      <c r="G81" s="185" t="s">
        <v>284</v>
      </c>
      <c r="H81" s="77"/>
      <c r="I81" s="66"/>
    </row>
    <row r="82" spans="1:9" ht="18" customHeight="1">
      <c r="A82" s="275">
        <v>65</v>
      </c>
      <c r="B82" s="225" t="s">
        <v>469</v>
      </c>
      <c r="C82" s="12" t="s">
        <v>309</v>
      </c>
      <c r="D82" s="12">
        <v>2.73</v>
      </c>
      <c r="E82" s="225">
        <v>223.44</v>
      </c>
      <c r="F82" s="110">
        <f t="shared" si="2"/>
        <v>609.9911999999999</v>
      </c>
      <c r="G82" s="302" t="s">
        <v>286</v>
      </c>
      <c r="H82" s="77"/>
      <c r="I82" s="66"/>
    </row>
    <row r="83" spans="1:9" ht="18" customHeight="1">
      <c r="A83" s="275"/>
      <c r="B83" s="227" t="s">
        <v>382</v>
      </c>
      <c r="C83" s="48" t="s">
        <v>312</v>
      </c>
      <c r="D83" s="48">
        <v>2</v>
      </c>
      <c r="E83" s="228">
        <v>14.87</v>
      </c>
      <c r="F83" s="111">
        <f t="shared" si="2"/>
        <v>29.74</v>
      </c>
      <c r="G83" s="307" t="s">
        <v>286</v>
      </c>
      <c r="H83" s="77"/>
      <c r="I83" s="66"/>
    </row>
    <row r="84" spans="1:9" ht="18" customHeight="1">
      <c r="A84" s="275">
        <v>66</v>
      </c>
      <c r="B84" s="293" t="s">
        <v>470</v>
      </c>
      <c r="C84" s="12" t="s">
        <v>312</v>
      </c>
      <c r="D84" s="12">
        <v>1</v>
      </c>
      <c r="E84" s="225">
        <v>481.46</v>
      </c>
      <c r="F84" s="224">
        <f t="shared" si="2"/>
        <v>481.46</v>
      </c>
      <c r="G84" s="185" t="s">
        <v>287</v>
      </c>
      <c r="H84" s="77"/>
      <c r="I84" s="66"/>
    </row>
    <row r="85" spans="1:9" ht="18" customHeight="1">
      <c r="A85" s="275">
        <v>67</v>
      </c>
      <c r="B85" s="293" t="s">
        <v>470</v>
      </c>
      <c r="C85" s="12" t="s">
        <v>312</v>
      </c>
      <c r="D85" s="12">
        <v>1</v>
      </c>
      <c r="E85" s="225">
        <v>481.46</v>
      </c>
      <c r="F85" s="224">
        <f t="shared" si="2"/>
        <v>481.46</v>
      </c>
      <c r="G85" s="185" t="s">
        <v>288</v>
      </c>
      <c r="H85" s="78"/>
      <c r="I85" s="6"/>
    </row>
    <row r="86" spans="1:9" ht="18" customHeight="1">
      <c r="A86" s="275">
        <v>68</v>
      </c>
      <c r="B86" s="293" t="s">
        <v>470</v>
      </c>
      <c r="C86" s="12" t="s">
        <v>312</v>
      </c>
      <c r="D86" s="12">
        <v>1</v>
      </c>
      <c r="E86" s="299">
        <v>798.23</v>
      </c>
      <c r="F86" s="173">
        <f t="shared" si="2"/>
        <v>798.23</v>
      </c>
      <c r="G86" s="185" t="s">
        <v>289</v>
      </c>
      <c r="H86" s="78"/>
      <c r="I86" s="6"/>
    </row>
    <row r="87" spans="1:9" ht="18" customHeight="1">
      <c r="A87" s="275">
        <v>69</v>
      </c>
      <c r="B87" s="293" t="s">
        <v>470</v>
      </c>
      <c r="C87" s="12" t="s">
        <v>312</v>
      </c>
      <c r="D87" s="12">
        <v>1</v>
      </c>
      <c r="E87" s="299">
        <v>798.23</v>
      </c>
      <c r="F87" s="173">
        <f t="shared" si="2"/>
        <v>798.23</v>
      </c>
      <c r="G87" s="185" t="s">
        <v>290</v>
      </c>
      <c r="H87" s="78"/>
      <c r="I87" s="6"/>
    </row>
    <row r="88" spans="1:9" ht="18" customHeight="1">
      <c r="A88" s="275">
        <v>70</v>
      </c>
      <c r="B88" s="293" t="s">
        <v>134</v>
      </c>
      <c r="C88" s="12" t="s">
        <v>312</v>
      </c>
      <c r="D88" s="12">
        <v>1</v>
      </c>
      <c r="E88" s="225">
        <v>454.11</v>
      </c>
      <c r="F88" s="226">
        <f t="shared" si="2"/>
        <v>454.11</v>
      </c>
      <c r="G88" s="16" t="s">
        <v>291</v>
      </c>
      <c r="H88" s="78"/>
      <c r="I88" s="6"/>
    </row>
    <row r="89" spans="1:9" ht="18" customHeight="1">
      <c r="A89" s="275">
        <v>71</v>
      </c>
      <c r="B89" s="293" t="s">
        <v>134</v>
      </c>
      <c r="C89" s="12" t="s">
        <v>312</v>
      </c>
      <c r="D89" s="12">
        <v>1</v>
      </c>
      <c r="E89" s="225">
        <v>80.13</v>
      </c>
      <c r="F89" s="110">
        <f t="shared" si="2"/>
        <v>80.13</v>
      </c>
      <c r="G89" s="16" t="s">
        <v>292</v>
      </c>
      <c r="H89" s="78"/>
      <c r="I89" s="6"/>
    </row>
    <row r="90" spans="1:9" ht="18" customHeight="1" thickBot="1">
      <c r="A90" s="189"/>
      <c r="B90" s="163" t="s">
        <v>363</v>
      </c>
      <c r="C90" s="326" t="s">
        <v>312</v>
      </c>
      <c r="D90" s="165">
        <v>51</v>
      </c>
      <c r="E90" s="166"/>
      <c r="F90" s="167">
        <f>SUM(F11:F89)</f>
        <v>28317.475599999994</v>
      </c>
      <c r="G90" s="168"/>
      <c r="H90" s="78"/>
      <c r="I90" s="6"/>
    </row>
    <row r="91" spans="1:9" ht="18" customHeight="1" thickBot="1">
      <c r="A91" s="80"/>
      <c r="B91" s="561" t="s">
        <v>355</v>
      </c>
      <c r="C91" s="561"/>
      <c r="D91" s="562"/>
      <c r="E91" s="561"/>
      <c r="F91" s="537">
        <f>F90+F9</f>
        <v>32334.775599999994</v>
      </c>
      <c r="G91" s="563"/>
      <c r="H91" s="78"/>
      <c r="I91" s="79"/>
    </row>
    <row r="92" spans="1:9" ht="18" customHeight="1" thickBot="1">
      <c r="A92" s="20">
        <v>3</v>
      </c>
      <c r="B92" s="525" t="s">
        <v>356</v>
      </c>
      <c r="C92" s="526" t="s">
        <v>357</v>
      </c>
      <c r="D92" s="527">
        <v>31</v>
      </c>
      <c r="E92" s="527"/>
      <c r="F92" s="538">
        <v>90515</v>
      </c>
      <c r="G92" s="528" t="s">
        <v>358</v>
      </c>
      <c r="H92" s="64"/>
      <c r="I92" s="64"/>
    </row>
    <row r="93" spans="1:9" ht="18" customHeight="1" thickBot="1">
      <c r="A93" s="106">
        <v>4</v>
      </c>
      <c r="B93" s="530" t="s">
        <v>359</v>
      </c>
      <c r="C93" s="527" t="s">
        <v>357</v>
      </c>
      <c r="D93" s="527">
        <v>97</v>
      </c>
      <c r="E93" s="527"/>
      <c r="F93" s="539">
        <v>82615.02</v>
      </c>
      <c r="G93" s="528" t="s">
        <v>358</v>
      </c>
      <c r="H93" s="77"/>
      <c r="I93" s="67"/>
    </row>
    <row r="94" spans="1:9" ht="18.75" customHeight="1" thickBot="1">
      <c r="A94" s="89"/>
      <c r="B94" s="564" t="s">
        <v>360</v>
      </c>
      <c r="C94" s="565"/>
      <c r="D94" s="565"/>
      <c r="E94" s="566"/>
      <c r="F94" s="567">
        <f>F91+F92+F93</f>
        <v>205464.7956</v>
      </c>
      <c r="G94" s="568"/>
      <c r="H94" s="77" t="s">
        <v>305</v>
      </c>
      <c r="I94" s="67" t="s">
        <v>322</v>
      </c>
    </row>
    <row r="95" spans="1:10" ht="18" customHeight="1" thickBot="1">
      <c r="A95" s="99"/>
      <c r="B95" s="569" t="s">
        <v>361</v>
      </c>
      <c r="C95" s="570"/>
      <c r="D95" s="570"/>
      <c r="E95" s="571"/>
      <c r="F95" s="572">
        <f>F94*1.18</f>
        <v>242448.458808</v>
      </c>
      <c r="G95" s="573"/>
      <c r="H95" s="77"/>
      <c r="I95" s="63"/>
      <c r="J95" s="47"/>
    </row>
    <row r="96" spans="1:10" ht="18" customHeight="1" thickBot="1">
      <c r="A96" s="95" t="s">
        <v>362</v>
      </c>
      <c r="B96" s="574"/>
      <c r="C96" s="574"/>
      <c r="D96" s="575"/>
      <c r="E96" s="574"/>
      <c r="F96" s="576"/>
      <c r="G96" s="577"/>
      <c r="H96" s="77"/>
      <c r="I96" s="63"/>
      <c r="J96" s="47"/>
    </row>
    <row r="97" spans="1:10" ht="18" customHeight="1" thickBot="1">
      <c r="A97" s="86" t="s">
        <v>298</v>
      </c>
      <c r="B97" s="578" t="s">
        <v>299</v>
      </c>
      <c r="C97" s="578" t="s">
        <v>300</v>
      </c>
      <c r="D97" s="578" t="s">
        <v>301</v>
      </c>
      <c r="E97" s="578" t="s">
        <v>302</v>
      </c>
      <c r="F97" s="578" t="s">
        <v>303</v>
      </c>
      <c r="G97" s="579" t="s">
        <v>304</v>
      </c>
      <c r="H97" s="77"/>
      <c r="I97" s="63"/>
      <c r="J97" s="47"/>
    </row>
    <row r="98" spans="1:10" ht="18" customHeight="1" thickBot="1">
      <c r="A98" s="332"/>
      <c r="B98" s="580" t="s">
        <v>306</v>
      </c>
      <c r="C98" s="580" t="s">
        <v>307</v>
      </c>
      <c r="D98" s="580" t="s">
        <v>308</v>
      </c>
      <c r="E98" s="580"/>
      <c r="F98" s="580"/>
      <c r="G98" s="581"/>
      <c r="H98" s="77"/>
      <c r="I98" s="63"/>
      <c r="J98" s="47"/>
    </row>
    <row r="99" spans="1:9" ht="18" customHeight="1" thickBot="1">
      <c r="A99" s="72">
        <v>1</v>
      </c>
      <c r="B99" s="652" t="s">
        <v>459</v>
      </c>
      <c r="C99" s="643"/>
      <c r="D99" s="643"/>
      <c r="E99" s="643"/>
      <c r="F99" s="643"/>
      <c r="G99" s="644"/>
      <c r="H99" s="81"/>
      <c r="I99" s="84"/>
    </row>
    <row r="100" spans="1:9" ht="18" customHeight="1" thickBot="1">
      <c r="A100" s="18">
        <v>1</v>
      </c>
      <c r="B100" s="582" t="s">
        <v>389</v>
      </c>
      <c r="C100" s="465" t="s">
        <v>294</v>
      </c>
      <c r="D100" s="465">
        <v>34.1</v>
      </c>
      <c r="E100" s="487">
        <v>341.14</v>
      </c>
      <c r="F100" s="583">
        <f>D100*E100</f>
        <v>11632.874</v>
      </c>
      <c r="G100" s="582" t="s">
        <v>295</v>
      </c>
      <c r="H100" s="81"/>
      <c r="I100" s="84"/>
    </row>
    <row r="101" spans="1:9" ht="18" customHeight="1" thickBot="1">
      <c r="A101" s="32"/>
      <c r="B101" s="482" t="s">
        <v>363</v>
      </c>
      <c r="C101" s="483" t="s">
        <v>353</v>
      </c>
      <c r="D101" s="483">
        <f>SUM(D100)</f>
        <v>34.1</v>
      </c>
      <c r="E101" s="482"/>
      <c r="F101" s="484">
        <f>SUM(F100:F100)</f>
        <v>11632.874</v>
      </c>
      <c r="G101" s="485"/>
      <c r="H101" s="81"/>
      <c r="I101" s="84"/>
    </row>
    <row r="102" spans="1:9" ht="18" customHeight="1" thickBot="1">
      <c r="A102" s="72">
        <v>2</v>
      </c>
      <c r="B102" s="647" t="s">
        <v>458</v>
      </c>
      <c r="C102" s="643"/>
      <c r="D102" s="643"/>
      <c r="E102" s="643"/>
      <c r="F102" s="643"/>
      <c r="G102" s="644"/>
      <c r="H102" s="81"/>
      <c r="I102" s="84"/>
    </row>
    <row r="103" spans="1:9" ht="18" customHeight="1">
      <c r="A103" s="18">
        <v>1</v>
      </c>
      <c r="B103" s="582" t="s">
        <v>463</v>
      </c>
      <c r="C103" s="465" t="s">
        <v>309</v>
      </c>
      <c r="D103" s="465">
        <v>0.85</v>
      </c>
      <c r="E103" s="487">
        <v>308.21</v>
      </c>
      <c r="F103" s="583">
        <f>D103*E103</f>
        <v>261.9785</v>
      </c>
      <c r="G103" s="582" t="s">
        <v>279</v>
      </c>
      <c r="H103" s="81"/>
      <c r="I103" s="84"/>
    </row>
    <row r="104" spans="1:9" ht="18" customHeight="1" thickBot="1">
      <c r="A104" s="17">
        <v>2</v>
      </c>
      <c r="B104" s="584" t="s">
        <v>463</v>
      </c>
      <c r="C104" s="464" t="s">
        <v>309</v>
      </c>
      <c r="D104" s="585">
        <v>1.3</v>
      </c>
      <c r="E104" s="586">
        <v>353.86</v>
      </c>
      <c r="F104" s="587">
        <f>D104*E104</f>
        <v>460.01800000000003</v>
      </c>
      <c r="G104" s="584" t="s">
        <v>399</v>
      </c>
      <c r="H104" s="81"/>
      <c r="I104" s="84"/>
    </row>
    <row r="105" spans="1:9" ht="18" customHeight="1" thickBot="1">
      <c r="A105" s="32"/>
      <c r="B105" s="482" t="s">
        <v>363</v>
      </c>
      <c r="C105" s="483" t="s">
        <v>309</v>
      </c>
      <c r="D105" s="483">
        <f>SUM(D103:D104)</f>
        <v>2.15</v>
      </c>
      <c r="E105" s="482"/>
      <c r="F105" s="588">
        <f>SUM(F103:F104)</f>
        <v>721.9965</v>
      </c>
      <c r="G105" s="485"/>
      <c r="H105" s="81"/>
      <c r="I105" s="84"/>
    </row>
    <row r="106" spans="1:9" ht="18" customHeight="1" thickBot="1">
      <c r="A106" s="333">
        <v>3</v>
      </c>
      <c r="B106" s="589" t="s">
        <v>400</v>
      </c>
      <c r="C106" s="590"/>
      <c r="D106" s="590"/>
      <c r="E106" s="591"/>
      <c r="F106" s="592"/>
      <c r="G106" s="593"/>
      <c r="H106" s="84"/>
      <c r="I106" s="84"/>
    </row>
    <row r="107" spans="1:9" ht="18" customHeight="1">
      <c r="A107" s="338">
        <v>1</v>
      </c>
      <c r="B107" s="486" t="s">
        <v>463</v>
      </c>
      <c r="C107" s="493" t="s">
        <v>312</v>
      </c>
      <c r="D107" s="493">
        <v>1</v>
      </c>
      <c r="E107" s="486">
        <v>940.97</v>
      </c>
      <c r="F107" s="594">
        <f>D107*E107</f>
        <v>940.97</v>
      </c>
      <c r="G107" s="595" t="s">
        <v>401</v>
      </c>
      <c r="H107" s="84"/>
      <c r="I107" s="84"/>
    </row>
    <row r="108" spans="1:9" ht="18" customHeight="1" thickBot="1">
      <c r="A108" s="29">
        <v>2</v>
      </c>
      <c r="B108" s="478" t="s">
        <v>138</v>
      </c>
      <c r="C108" s="479" t="s">
        <v>312</v>
      </c>
      <c r="D108" s="479">
        <v>2</v>
      </c>
      <c r="E108" s="478">
        <v>940.97</v>
      </c>
      <c r="F108" s="596">
        <f>D108*E108</f>
        <v>1881.94</v>
      </c>
      <c r="G108" s="597" t="s">
        <v>402</v>
      </c>
      <c r="H108" s="84"/>
      <c r="I108" s="84"/>
    </row>
    <row r="109" spans="1:9" ht="18" customHeight="1" thickBot="1">
      <c r="A109" s="323"/>
      <c r="B109" s="557" t="s">
        <v>363</v>
      </c>
      <c r="C109" s="474" t="s">
        <v>312</v>
      </c>
      <c r="D109" s="558">
        <f>SUM(D107:D108)</f>
        <v>3</v>
      </c>
      <c r="E109" s="473"/>
      <c r="F109" s="598">
        <f>SUM(F107:F108)</f>
        <v>2822.91</v>
      </c>
      <c r="G109" s="599"/>
      <c r="H109" s="84"/>
      <c r="I109" s="84"/>
    </row>
    <row r="110" spans="1:7" ht="19.5" thickBot="1">
      <c r="A110" s="117"/>
      <c r="B110" s="118" t="s">
        <v>364</v>
      </c>
      <c r="C110" s="119"/>
      <c r="D110" s="120"/>
      <c r="E110" s="118"/>
      <c r="F110" s="121">
        <f>F109+F105+F101</f>
        <v>15177.7805</v>
      </c>
      <c r="G110" s="61"/>
    </row>
    <row r="111" spans="1:7" ht="19.5" thickBot="1">
      <c r="A111" s="112"/>
      <c r="B111" s="113" t="s">
        <v>361</v>
      </c>
      <c r="C111" s="114"/>
      <c r="D111" s="114"/>
      <c r="E111" s="113"/>
      <c r="F111" s="115">
        <f>F110*1.18</f>
        <v>17909.78099</v>
      </c>
      <c r="G111" s="116"/>
    </row>
    <row r="112" spans="1:7" ht="18.75">
      <c r="A112" s="1"/>
      <c r="B112" s="2" t="s">
        <v>365</v>
      </c>
      <c r="C112" s="1"/>
      <c r="D112" s="631">
        <f>F94+F110</f>
        <v>220642.5761</v>
      </c>
      <c r="E112" s="631"/>
      <c r="F112" s="631"/>
      <c r="G112" s="3"/>
    </row>
    <row r="113" spans="1:7" ht="18.75">
      <c r="A113" s="1"/>
      <c r="B113" s="2" t="s">
        <v>366</v>
      </c>
      <c r="C113" s="1"/>
      <c r="D113" s="632">
        <f>D112*1.18</f>
        <v>260358.239798</v>
      </c>
      <c r="E113" s="632"/>
      <c r="F113" s="632"/>
      <c r="G113" s="3"/>
    </row>
    <row r="114" spans="1:7" ht="18.75">
      <c r="A114" s="1"/>
      <c r="B114" s="2"/>
      <c r="C114" s="1"/>
      <c r="D114" s="105"/>
      <c r="E114" s="105"/>
      <c r="F114" s="105"/>
      <c r="G114" s="3"/>
    </row>
    <row r="115" spans="1:7" ht="18.75">
      <c r="A115" s="3" t="s">
        <v>367</v>
      </c>
      <c r="B115" s="3"/>
      <c r="C115" s="4"/>
      <c r="D115" s="4"/>
      <c r="E115" s="5"/>
      <c r="F115" s="5"/>
      <c r="G115" s="6"/>
    </row>
    <row r="116" spans="1:7" ht="18.75">
      <c r="A116" s="3" t="s">
        <v>368</v>
      </c>
      <c r="B116" s="3"/>
      <c r="C116" s="4"/>
      <c r="D116" s="4"/>
      <c r="E116" s="633" t="s">
        <v>369</v>
      </c>
      <c r="F116" s="633"/>
      <c r="G116" s="6"/>
    </row>
    <row r="117" spans="1:7" ht="18.75">
      <c r="A117" s="3" t="s">
        <v>370</v>
      </c>
      <c r="B117" s="3"/>
      <c r="C117" s="3"/>
      <c r="D117" s="4"/>
      <c r="E117" s="7"/>
      <c r="F117" s="7"/>
      <c r="G117" s="6"/>
    </row>
    <row r="118" spans="1:7" ht="18.75">
      <c r="A118" s="1"/>
      <c r="B118" s="5"/>
      <c r="C118" s="4"/>
      <c r="D118" s="4"/>
      <c r="E118" s="73"/>
      <c r="F118" s="73"/>
      <c r="G118" s="6"/>
    </row>
    <row r="119" spans="1:7" ht="18.75">
      <c r="A119" s="1"/>
      <c r="B119" s="5"/>
      <c r="C119" s="4"/>
      <c r="D119" s="4"/>
      <c r="E119" s="5" t="s">
        <v>318</v>
      </c>
      <c r="F119" s="5"/>
      <c r="G119" s="6"/>
    </row>
  </sheetData>
  <sheetProtection/>
  <mergeCells count="13">
    <mergeCell ref="H5:H6"/>
    <mergeCell ref="I5:I6"/>
    <mergeCell ref="B7:G7"/>
    <mergeCell ref="B99:G99"/>
    <mergeCell ref="E116:F116"/>
    <mergeCell ref="D113:F113"/>
    <mergeCell ref="A1:G1"/>
    <mergeCell ref="A2:G2"/>
    <mergeCell ref="A3:G3"/>
    <mergeCell ref="A4:G4"/>
    <mergeCell ref="D112:F112"/>
    <mergeCell ref="B10:G10"/>
    <mergeCell ref="B102:G102"/>
  </mergeCells>
  <printOptions/>
  <pageMargins left="0.41" right="0.25" top="0.2" bottom="0.2" header="0.2" footer="0.2"/>
  <pageSetup horizontalDpi="600" verticalDpi="600" orientation="portrait" paperSize="9" scale="50" r:id="rId1"/>
  <ignoredErrors>
    <ignoredError sqref="A61 A43:A44 E50:F51 B51 C50:C51 D51 A55:A56 A57:A59 A46:A48 A50:A53 A63:A64 A3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K133"/>
  <sheetViews>
    <sheetView tabSelected="1" zoomScale="75" zoomScaleNormal="75" zoomScalePageLayoutView="0" workbookViewId="0" topLeftCell="A103">
      <selection activeCell="F109" sqref="B109:G123"/>
    </sheetView>
  </sheetViews>
  <sheetFormatPr defaultColWidth="9.140625" defaultRowHeight="12.75"/>
  <cols>
    <col min="1" max="1" width="8.8515625" style="0" customWidth="1"/>
    <col min="2" max="2" width="41.57421875" style="0" customWidth="1"/>
    <col min="3" max="3" width="16.8515625" style="0" customWidth="1"/>
    <col min="4" max="4" width="19.8515625" style="0" customWidth="1"/>
    <col min="5" max="5" width="16.57421875" style="0" customWidth="1"/>
    <col min="6" max="6" width="21.421875" style="0" customWidth="1"/>
    <col min="7" max="7" width="69.7109375" style="0" customWidth="1"/>
    <col min="8" max="8" width="51.421875" style="0" hidden="1" customWidth="1"/>
    <col min="9" max="9" width="34.28125" style="0" hidden="1" customWidth="1"/>
    <col min="10" max="10" width="16.57421875" style="0" customWidth="1"/>
    <col min="11" max="11" width="15.140625" style="0" customWidth="1"/>
    <col min="13" max="13" width="9.28125" style="0" bestFit="1" customWidth="1"/>
    <col min="15" max="15" width="15.57421875" style="0" bestFit="1" customWidth="1"/>
  </cols>
  <sheetData>
    <row r="1" spans="1:9" ht="16.5" customHeight="1">
      <c r="A1" s="619" t="s">
        <v>315</v>
      </c>
      <c r="B1" s="620"/>
      <c r="C1" s="620"/>
      <c r="D1" s="620"/>
      <c r="E1" s="620"/>
      <c r="F1" s="620"/>
      <c r="G1" s="620"/>
      <c r="H1" s="74"/>
      <c r="I1" s="54"/>
    </row>
    <row r="2" spans="1:9" ht="20.25">
      <c r="A2" s="621" t="s">
        <v>460</v>
      </c>
      <c r="B2" s="622"/>
      <c r="C2" s="622"/>
      <c r="D2" s="622"/>
      <c r="E2" s="622"/>
      <c r="F2" s="622"/>
      <c r="G2" s="622"/>
      <c r="H2" s="75"/>
      <c r="I2" s="54"/>
    </row>
    <row r="3" spans="1:9" ht="21" thickBot="1">
      <c r="A3" s="621" t="s">
        <v>406</v>
      </c>
      <c r="B3" s="622"/>
      <c r="C3" s="622"/>
      <c r="D3" s="622"/>
      <c r="E3" s="622"/>
      <c r="F3" s="622"/>
      <c r="G3" s="622"/>
      <c r="H3" s="75"/>
      <c r="I3" s="54"/>
    </row>
    <row r="4" spans="1:10" ht="18" customHeight="1" thickBot="1">
      <c r="A4" s="623" t="s">
        <v>297</v>
      </c>
      <c r="B4" s="624"/>
      <c r="C4" s="624"/>
      <c r="D4" s="624"/>
      <c r="E4" s="624"/>
      <c r="F4" s="624"/>
      <c r="G4" s="625"/>
      <c r="H4" s="76"/>
      <c r="I4" s="62"/>
      <c r="J4" s="31"/>
    </row>
    <row r="5" spans="1:10" ht="18" customHeight="1">
      <c r="A5" s="85" t="s">
        <v>298</v>
      </c>
      <c r="B5" s="57" t="s">
        <v>299</v>
      </c>
      <c r="C5" s="58" t="s">
        <v>300</v>
      </c>
      <c r="D5" s="58" t="s">
        <v>301</v>
      </c>
      <c r="E5" s="58" t="s">
        <v>302</v>
      </c>
      <c r="F5" s="58" t="s">
        <v>303</v>
      </c>
      <c r="G5" s="59" t="s">
        <v>304</v>
      </c>
      <c r="H5" s="655" t="s">
        <v>314</v>
      </c>
      <c r="I5" s="650" t="s">
        <v>321</v>
      </c>
      <c r="J5" s="31"/>
    </row>
    <row r="6" spans="1:10" ht="18" customHeight="1" thickBot="1">
      <c r="A6" s="56"/>
      <c r="B6" s="43" t="s">
        <v>306</v>
      </c>
      <c r="C6" s="8" t="s">
        <v>307</v>
      </c>
      <c r="D6" s="10" t="s">
        <v>308</v>
      </c>
      <c r="E6" s="8"/>
      <c r="F6" s="8"/>
      <c r="G6" s="44"/>
      <c r="H6" s="656"/>
      <c r="I6" s="651"/>
      <c r="J6" s="31"/>
    </row>
    <row r="7" spans="1:10" ht="18" customHeight="1" thickBot="1">
      <c r="A7" s="172">
        <v>1</v>
      </c>
      <c r="B7" s="626" t="s">
        <v>310</v>
      </c>
      <c r="C7" s="627"/>
      <c r="D7" s="627"/>
      <c r="E7" s="627"/>
      <c r="F7" s="627"/>
      <c r="G7" s="628"/>
      <c r="H7" s="55"/>
      <c r="I7" s="65"/>
      <c r="J7" s="31"/>
    </row>
    <row r="8" spans="1:10" ht="18" customHeight="1">
      <c r="A8" s="221">
        <v>1</v>
      </c>
      <c r="B8" s="202" t="s">
        <v>470</v>
      </c>
      <c r="C8" s="201" t="s">
        <v>474</v>
      </c>
      <c r="D8" s="210">
        <v>6</v>
      </c>
      <c r="E8" s="202">
        <v>798.23</v>
      </c>
      <c r="F8" s="203">
        <f aca="true" t="shared" si="0" ref="F8:F20">D8*E8</f>
        <v>4789.38</v>
      </c>
      <c r="G8" s="204" t="s">
        <v>2</v>
      </c>
      <c r="H8" s="81"/>
      <c r="I8" s="84"/>
      <c r="J8" s="31"/>
    </row>
    <row r="9" spans="1:10" ht="18" customHeight="1">
      <c r="A9" s="217">
        <v>2</v>
      </c>
      <c r="B9" s="184" t="s">
        <v>470</v>
      </c>
      <c r="C9" s="12" t="s">
        <v>309</v>
      </c>
      <c r="D9" s="130">
        <v>8.6</v>
      </c>
      <c r="E9" s="14">
        <v>146.1</v>
      </c>
      <c r="F9" s="110">
        <f t="shared" si="0"/>
        <v>1256.4599999999998</v>
      </c>
      <c r="G9" s="16" t="s">
        <v>473</v>
      </c>
      <c r="H9" s="81"/>
      <c r="I9" s="84"/>
      <c r="J9" s="31"/>
    </row>
    <row r="10" spans="1:10" ht="18" customHeight="1">
      <c r="A10" s="217"/>
      <c r="B10" s="141" t="s">
        <v>382</v>
      </c>
      <c r="C10" s="48" t="s">
        <v>312</v>
      </c>
      <c r="D10" s="143">
        <v>4</v>
      </c>
      <c r="E10" s="145">
        <v>14.87</v>
      </c>
      <c r="F10" s="111">
        <f t="shared" si="0"/>
        <v>59.48</v>
      </c>
      <c r="G10" s="16" t="s">
        <v>473</v>
      </c>
      <c r="H10" s="81"/>
      <c r="I10" s="84"/>
      <c r="J10" s="31"/>
    </row>
    <row r="11" spans="1:10" ht="18" customHeight="1">
      <c r="A11" s="217">
        <v>3</v>
      </c>
      <c r="B11" s="184" t="s">
        <v>470</v>
      </c>
      <c r="C11" s="136" t="s">
        <v>312</v>
      </c>
      <c r="D11" s="211">
        <v>1</v>
      </c>
      <c r="E11" s="14">
        <v>80.39</v>
      </c>
      <c r="F11" s="110">
        <f t="shared" si="0"/>
        <v>80.39</v>
      </c>
      <c r="G11" s="16" t="s">
        <v>471</v>
      </c>
      <c r="H11" s="81"/>
      <c r="I11" s="84"/>
      <c r="J11" s="31"/>
    </row>
    <row r="12" spans="1:10" ht="18" customHeight="1">
      <c r="A12" s="217">
        <v>4</v>
      </c>
      <c r="B12" s="184" t="s">
        <v>470</v>
      </c>
      <c r="C12" s="136" t="s">
        <v>312</v>
      </c>
      <c r="D12" s="211">
        <v>1</v>
      </c>
      <c r="E12" s="14">
        <v>274.05</v>
      </c>
      <c r="F12" s="173">
        <f t="shared" si="0"/>
        <v>274.05</v>
      </c>
      <c r="G12" s="185" t="s">
        <v>507</v>
      </c>
      <c r="H12" s="81"/>
      <c r="I12" s="84"/>
      <c r="J12" s="31"/>
    </row>
    <row r="13" spans="1:10" ht="18" customHeight="1">
      <c r="A13" s="217">
        <v>5</v>
      </c>
      <c r="B13" s="184" t="s">
        <v>470</v>
      </c>
      <c r="C13" s="136" t="s">
        <v>312</v>
      </c>
      <c r="D13" s="211">
        <v>1</v>
      </c>
      <c r="E13" s="14">
        <v>598.39</v>
      </c>
      <c r="F13" s="175">
        <f t="shared" si="0"/>
        <v>598.39</v>
      </c>
      <c r="G13" s="205" t="s">
        <v>526</v>
      </c>
      <c r="H13" s="81"/>
      <c r="I13" s="84"/>
      <c r="J13" s="31"/>
    </row>
    <row r="14" spans="1:10" ht="18" customHeight="1">
      <c r="A14" s="217">
        <v>6</v>
      </c>
      <c r="B14" s="184" t="s">
        <v>470</v>
      </c>
      <c r="C14" s="136" t="s">
        <v>312</v>
      </c>
      <c r="D14" s="211">
        <v>1</v>
      </c>
      <c r="E14" s="14">
        <v>454.11</v>
      </c>
      <c r="F14" s="110">
        <f t="shared" si="0"/>
        <v>454.11</v>
      </c>
      <c r="G14" s="129" t="s">
        <v>4</v>
      </c>
      <c r="H14" s="81"/>
      <c r="I14" s="84"/>
      <c r="J14" s="31"/>
    </row>
    <row r="15" spans="1:10" ht="18" customHeight="1">
      <c r="A15" s="217">
        <v>7</v>
      </c>
      <c r="B15" s="184" t="s">
        <v>470</v>
      </c>
      <c r="C15" s="136" t="s">
        <v>312</v>
      </c>
      <c r="D15" s="211">
        <v>2</v>
      </c>
      <c r="E15" s="14">
        <v>313.68</v>
      </c>
      <c r="F15" s="175">
        <f t="shared" si="0"/>
        <v>627.36</v>
      </c>
      <c r="G15" s="205" t="s">
        <v>527</v>
      </c>
      <c r="H15" s="81"/>
      <c r="I15" s="84"/>
      <c r="J15" s="31"/>
    </row>
    <row r="16" spans="1:10" ht="18" customHeight="1">
      <c r="A16" s="217">
        <v>8</v>
      </c>
      <c r="B16" s="184" t="s">
        <v>470</v>
      </c>
      <c r="C16" s="177" t="s">
        <v>353</v>
      </c>
      <c r="D16" s="211">
        <v>5.2</v>
      </c>
      <c r="E16" s="14">
        <v>136.16</v>
      </c>
      <c r="F16" s="110">
        <f t="shared" si="0"/>
        <v>708.032</v>
      </c>
      <c r="G16" s="19" t="s">
        <v>3</v>
      </c>
      <c r="H16" s="81"/>
      <c r="I16" s="84"/>
      <c r="J16" s="31"/>
    </row>
    <row r="17" spans="1:10" ht="18" customHeight="1">
      <c r="A17" s="217">
        <v>9</v>
      </c>
      <c r="B17" s="184" t="s">
        <v>470</v>
      </c>
      <c r="C17" s="136" t="s">
        <v>312</v>
      </c>
      <c r="D17" s="211">
        <v>1</v>
      </c>
      <c r="E17" s="14">
        <v>568.37</v>
      </c>
      <c r="F17" s="110">
        <f t="shared" si="0"/>
        <v>568.37</v>
      </c>
      <c r="G17" s="19" t="s">
        <v>5</v>
      </c>
      <c r="H17" s="81"/>
      <c r="I17" s="84"/>
      <c r="J17" s="31"/>
    </row>
    <row r="18" spans="1:10" ht="18" customHeight="1">
      <c r="A18" s="217">
        <v>10</v>
      </c>
      <c r="B18" s="184" t="s">
        <v>469</v>
      </c>
      <c r="C18" s="136" t="s">
        <v>474</v>
      </c>
      <c r="D18" s="211">
        <v>1</v>
      </c>
      <c r="E18" s="184">
        <v>798.23</v>
      </c>
      <c r="F18" s="173">
        <f t="shared" si="0"/>
        <v>798.23</v>
      </c>
      <c r="G18" s="185" t="s">
        <v>525</v>
      </c>
      <c r="H18" s="81"/>
      <c r="I18" s="84"/>
      <c r="J18" s="31"/>
    </row>
    <row r="19" spans="1:10" ht="18" customHeight="1">
      <c r="A19" s="217">
        <v>11</v>
      </c>
      <c r="B19" s="184" t="s">
        <v>469</v>
      </c>
      <c r="C19" s="136" t="s">
        <v>312</v>
      </c>
      <c r="D19" s="211">
        <v>5</v>
      </c>
      <c r="E19" s="14">
        <v>274.05</v>
      </c>
      <c r="F19" s="173">
        <f t="shared" si="0"/>
        <v>1370.25</v>
      </c>
      <c r="G19" s="174" t="s">
        <v>472</v>
      </c>
      <c r="H19" s="81"/>
      <c r="I19" s="84"/>
      <c r="J19" s="31"/>
    </row>
    <row r="20" spans="1:10" ht="18" customHeight="1">
      <c r="A20" s="217">
        <v>12</v>
      </c>
      <c r="B20" s="184" t="s">
        <v>469</v>
      </c>
      <c r="C20" s="177" t="s">
        <v>353</v>
      </c>
      <c r="D20" s="211">
        <v>6</v>
      </c>
      <c r="E20" s="14">
        <v>26.34</v>
      </c>
      <c r="F20" s="173">
        <f t="shared" si="0"/>
        <v>158.04</v>
      </c>
      <c r="G20" s="185" t="s">
        <v>524</v>
      </c>
      <c r="H20" s="81"/>
      <c r="I20" s="84"/>
      <c r="J20" s="31"/>
    </row>
    <row r="21" spans="1:10" ht="18" customHeight="1">
      <c r="A21" s="217">
        <v>13</v>
      </c>
      <c r="B21" s="184" t="s">
        <v>466</v>
      </c>
      <c r="C21" s="136" t="s">
        <v>312</v>
      </c>
      <c r="D21" s="211">
        <v>1</v>
      </c>
      <c r="E21" s="14">
        <v>598.39</v>
      </c>
      <c r="F21" s="175">
        <f aca="true" t="shared" si="1" ref="F21:F32">D21*E21</f>
        <v>598.39</v>
      </c>
      <c r="G21" s="206" t="s">
        <v>468</v>
      </c>
      <c r="H21" s="81"/>
      <c r="I21" s="84"/>
      <c r="J21" s="31"/>
    </row>
    <row r="22" spans="1:10" ht="18" customHeight="1">
      <c r="A22" s="217">
        <v>14</v>
      </c>
      <c r="B22" s="184" t="s">
        <v>466</v>
      </c>
      <c r="C22" s="12" t="s">
        <v>309</v>
      </c>
      <c r="D22" s="130">
        <v>5.8</v>
      </c>
      <c r="E22" s="14">
        <v>146.1</v>
      </c>
      <c r="F22" s="110">
        <f t="shared" si="1"/>
        <v>847.38</v>
      </c>
      <c r="G22" s="16" t="s">
        <v>520</v>
      </c>
      <c r="H22" s="81"/>
      <c r="I22" s="84"/>
      <c r="J22" s="31"/>
    </row>
    <row r="23" spans="1:10" ht="18" customHeight="1">
      <c r="A23" s="217"/>
      <c r="B23" s="141" t="s">
        <v>382</v>
      </c>
      <c r="C23" s="48" t="s">
        <v>312</v>
      </c>
      <c r="D23" s="143">
        <v>3</v>
      </c>
      <c r="E23" s="145">
        <v>14.87</v>
      </c>
      <c r="F23" s="111">
        <f t="shared" si="1"/>
        <v>44.61</v>
      </c>
      <c r="G23" s="104" t="s">
        <v>520</v>
      </c>
      <c r="H23" s="81"/>
      <c r="I23" s="84"/>
      <c r="J23" s="31"/>
    </row>
    <row r="24" spans="1:10" ht="18" customHeight="1">
      <c r="A24" s="217">
        <v>15</v>
      </c>
      <c r="B24" s="184" t="s">
        <v>466</v>
      </c>
      <c r="C24" s="136" t="s">
        <v>312</v>
      </c>
      <c r="D24" s="211">
        <v>2</v>
      </c>
      <c r="E24" s="14">
        <v>659.96</v>
      </c>
      <c r="F24" s="110">
        <f t="shared" si="1"/>
        <v>1319.92</v>
      </c>
      <c r="G24" s="16" t="s">
        <v>506</v>
      </c>
      <c r="H24" s="81"/>
      <c r="I24" s="84"/>
      <c r="J24" s="31"/>
    </row>
    <row r="25" spans="1:10" ht="18" customHeight="1">
      <c r="A25" s="217">
        <v>16</v>
      </c>
      <c r="B25" s="184" t="s">
        <v>466</v>
      </c>
      <c r="C25" s="136" t="s">
        <v>312</v>
      </c>
      <c r="D25" s="211">
        <v>1</v>
      </c>
      <c r="E25" s="14">
        <v>80.39</v>
      </c>
      <c r="F25" s="110">
        <f t="shared" si="1"/>
        <v>80.39</v>
      </c>
      <c r="G25" s="16" t="s">
        <v>467</v>
      </c>
      <c r="H25" s="81"/>
      <c r="I25" s="84"/>
      <c r="J25" s="31"/>
    </row>
    <row r="26" spans="1:10" ht="18" customHeight="1">
      <c r="A26" s="217">
        <v>17</v>
      </c>
      <c r="B26" s="184" t="s">
        <v>466</v>
      </c>
      <c r="C26" s="136" t="s">
        <v>312</v>
      </c>
      <c r="D26" s="211">
        <v>1</v>
      </c>
      <c r="E26" s="14">
        <v>303.49</v>
      </c>
      <c r="F26" s="110">
        <f>D26*E26</f>
        <v>303.49</v>
      </c>
      <c r="G26" s="129" t="s">
        <v>521</v>
      </c>
      <c r="H26" s="81"/>
      <c r="I26" s="84"/>
      <c r="J26" s="31"/>
    </row>
    <row r="27" spans="1:10" ht="18" customHeight="1">
      <c r="A27" s="217">
        <v>18</v>
      </c>
      <c r="B27" s="184" t="s">
        <v>466</v>
      </c>
      <c r="C27" s="136" t="s">
        <v>312</v>
      </c>
      <c r="D27" s="211">
        <v>5</v>
      </c>
      <c r="E27" s="14">
        <v>274.05</v>
      </c>
      <c r="F27" s="173">
        <f>D27*E27</f>
        <v>1370.25</v>
      </c>
      <c r="G27" s="185" t="s">
        <v>523</v>
      </c>
      <c r="H27" s="81"/>
      <c r="I27" s="84"/>
      <c r="J27" s="31"/>
    </row>
    <row r="28" spans="1:10" ht="18" customHeight="1">
      <c r="A28" s="217">
        <v>19</v>
      </c>
      <c r="B28" s="184" t="s">
        <v>463</v>
      </c>
      <c r="C28" s="136" t="s">
        <v>312</v>
      </c>
      <c r="D28" s="211">
        <v>1</v>
      </c>
      <c r="E28" s="14">
        <v>80.39</v>
      </c>
      <c r="F28" s="110">
        <f t="shared" si="1"/>
        <v>80.39</v>
      </c>
      <c r="G28" s="16" t="s">
        <v>519</v>
      </c>
      <c r="H28" s="81"/>
      <c r="I28" s="84"/>
      <c r="J28" s="31"/>
    </row>
    <row r="29" spans="1:10" ht="18" customHeight="1">
      <c r="A29" s="217">
        <v>20</v>
      </c>
      <c r="B29" s="184" t="s">
        <v>463</v>
      </c>
      <c r="C29" s="136" t="s">
        <v>312</v>
      </c>
      <c r="D29" s="211">
        <v>1</v>
      </c>
      <c r="E29" s="14">
        <v>659.96</v>
      </c>
      <c r="F29" s="110">
        <f t="shared" si="1"/>
        <v>659.96</v>
      </c>
      <c r="G29" s="16" t="s">
        <v>464</v>
      </c>
      <c r="H29" s="81"/>
      <c r="I29" s="84"/>
      <c r="J29" s="31"/>
    </row>
    <row r="30" spans="1:10" ht="18" customHeight="1">
      <c r="A30" s="217">
        <v>21</v>
      </c>
      <c r="B30" s="184" t="s">
        <v>463</v>
      </c>
      <c r="C30" s="12" t="s">
        <v>309</v>
      </c>
      <c r="D30" s="130">
        <v>2.7</v>
      </c>
      <c r="E30" s="14">
        <v>146.1</v>
      </c>
      <c r="F30" s="110">
        <f t="shared" si="1"/>
        <v>394.47</v>
      </c>
      <c r="G30" s="16" t="s">
        <v>465</v>
      </c>
      <c r="H30" s="81"/>
      <c r="I30" s="84"/>
      <c r="J30" s="31"/>
    </row>
    <row r="31" spans="1:10" ht="18" customHeight="1">
      <c r="A31" s="217"/>
      <c r="B31" s="141" t="s">
        <v>382</v>
      </c>
      <c r="C31" s="48" t="s">
        <v>312</v>
      </c>
      <c r="D31" s="143">
        <v>2</v>
      </c>
      <c r="E31" s="145">
        <v>14.87</v>
      </c>
      <c r="F31" s="111">
        <f t="shared" si="1"/>
        <v>29.74</v>
      </c>
      <c r="G31" s="104" t="s">
        <v>465</v>
      </c>
      <c r="H31" s="81"/>
      <c r="I31" s="84"/>
      <c r="J31" s="31"/>
    </row>
    <row r="32" spans="1:10" ht="18" customHeight="1">
      <c r="A32" s="217">
        <v>22</v>
      </c>
      <c r="B32" s="184" t="s">
        <v>463</v>
      </c>
      <c r="C32" s="136" t="s">
        <v>312</v>
      </c>
      <c r="D32" s="211">
        <v>2</v>
      </c>
      <c r="E32" s="14">
        <v>481.46</v>
      </c>
      <c r="F32" s="111">
        <f t="shared" si="1"/>
        <v>962.92</v>
      </c>
      <c r="G32" s="205" t="s">
        <v>514</v>
      </c>
      <c r="H32" s="81"/>
      <c r="I32" s="84"/>
      <c r="J32" s="31"/>
    </row>
    <row r="33" spans="1:9" ht="18" customHeight="1">
      <c r="A33" s="15" t="s">
        <v>327</v>
      </c>
      <c r="B33" s="14" t="s">
        <v>461</v>
      </c>
      <c r="C33" s="12" t="s">
        <v>309</v>
      </c>
      <c r="D33" s="130">
        <f>1.8+2.7+0.8</f>
        <v>5.3</v>
      </c>
      <c r="E33" s="14">
        <v>146.1</v>
      </c>
      <c r="F33" s="110">
        <f aca="true" t="shared" si="2" ref="F33:F42">D33*E33</f>
        <v>774.3299999999999</v>
      </c>
      <c r="G33" s="16" t="s">
        <v>462</v>
      </c>
      <c r="H33" s="77"/>
      <c r="I33" s="66"/>
    </row>
    <row r="34" spans="1:9" ht="18" customHeight="1">
      <c r="A34" s="15"/>
      <c r="B34" s="141" t="s">
        <v>382</v>
      </c>
      <c r="C34" s="48" t="s">
        <v>312</v>
      </c>
      <c r="D34" s="143">
        <v>4</v>
      </c>
      <c r="E34" s="145">
        <v>14.87</v>
      </c>
      <c r="F34" s="111">
        <f t="shared" si="2"/>
        <v>59.48</v>
      </c>
      <c r="G34" s="104" t="s">
        <v>462</v>
      </c>
      <c r="H34" s="77"/>
      <c r="I34" s="66"/>
    </row>
    <row r="35" spans="1:9" ht="18" customHeight="1">
      <c r="A35" s="15" t="s">
        <v>328</v>
      </c>
      <c r="B35" s="14" t="s">
        <v>461</v>
      </c>
      <c r="C35" s="12" t="s">
        <v>312</v>
      </c>
      <c r="D35" s="130">
        <v>1</v>
      </c>
      <c r="E35" s="14">
        <v>1262</v>
      </c>
      <c r="F35" s="110">
        <f>D35*E35</f>
        <v>1262</v>
      </c>
      <c r="G35" s="129" t="s">
        <v>508</v>
      </c>
      <c r="H35" s="77"/>
      <c r="I35" s="66"/>
    </row>
    <row r="36" spans="1:10" ht="18" customHeight="1">
      <c r="A36" s="217">
        <v>25</v>
      </c>
      <c r="B36" s="14" t="s">
        <v>461</v>
      </c>
      <c r="C36" s="136" t="s">
        <v>312</v>
      </c>
      <c r="D36" s="211">
        <v>3</v>
      </c>
      <c r="E36" s="14">
        <v>274.05</v>
      </c>
      <c r="F36" s="173">
        <f>D36*E36</f>
        <v>822.1500000000001</v>
      </c>
      <c r="G36" s="185" t="s">
        <v>512</v>
      </c>
      <c r="H36" s="81"/>
      <c r="I36" s="84"/>
      <c r="J36" s="31"/>
    </row>
    <row r="37" spans="1:10" ht="18" customHeight="1">
      <c r="A37" s="15" t="s">
        <v>329</v>
      </c>
      <c r="B37" s="14" t="s">
        <v>461</v>
      </c>
      <c r="C37" s="136" t="s">
        <v>312</v>
      </c>
      <c r="D37" s="211">
        <v>2</v>
      </c>
      <c r="E37" s="14">
        <v>454.11</v>
      </c>
      <c r="F37" s="110">
        <f>D37*E37</f>
        <v>908.22</v>
      </c>
      <c r="G37" s="129" t="s">
        <v>513</v>
      </c>
      <c r="H37" s="81"/>
      <c r="I37" s="84"/>
      <c r="J37" s="31"/>
    </row>
    <row r="38" spans="1:9" ht="18" customHeight="1">
      <c r="A38" s="217">
        <v>26</v>
      </c>
      <c r="B38" s="14" t="s">
        <v>475</v>
      </c>
      <c r="C38" s="12" t="s">
        <v>312</v>
      </c>
      <c r="D38" s="130">
        <v>1</v>
      </c>
      <c r="E38" s="14">
        <v>1262</v>
      </c>
      <c r="F38" s="110">
        <f t="shared" si="2"/>
        <v>1262</v>
      </c>
      <c r="G38" s="16" t="s">
        <v>476</v>
      </c>
      <c r="H38" s="77"/>
      <c r="I38" s="66"/>
    </row>
    <row r="39" spans="1:9" ht="18" customHeight="1">
      <c r="A39" s="15" t="s">
        <v>330</v>
      </c>
      <c r="B39" s="14" t="s">
        <v>475</v>
      </c>
      <c r="C39" s="12" t="s">
        <v>312</v>
      </c>
      <c r="D39" s="130">
        <v>3</v>
      </c>
      <c r="E39" s="14">
        <v>454.11</v>
      </c>
      <c r="F39" s="110">
        <f t="shared" si="2"/>
        <v>1362.33</v>
      </c>
      <c r="G39" s="129" t="s">
        <v>6</v>
      </c>
      <c r="H39" s="77"/>
      <c r="I39" s="66"/>
    </row>
    <row r="40" spans="1:9" ht="18" customHeight="1">
      <c r="A40" s="217">
        <v>27</v>
      </c>
      <c r="B40" s="14" t="s">
        <v>475</v>
      </c>
      <c r="C40" s="12" t="s">
        <v>474</v>
      </c>
      <c r="D40" s="130">
        <v>3</v>
      </c>
      <c r="E40" s="14">
        <v>528.26</v>
      </c>
      <c r="F40" s="111">
        <f t="shared" si="2"/>
        <v>1584.78</v>
      </c>
      <c r="G40" s="129" t="s">
        <v>503</v>
      </c>
      <c r="H40" s="77"/>
      <c r="I40" s="66"/>
    </row>
    <row r="41" spans="1:9" ht="18" customHeight="1">
      <c r="A41" s="15" t="s">
        <v>331</v>
      </c>
      <c r="B41" s="14" t="s">
        <v>475</v>
      </c>
      <c r="C41" s="12" t="s">
        <v>309</v>
      </c>
      <c r="D41" s="130">
        <f>1.8*4+1.8*3</f>
        <v>12.600000000000001</v>
      </c>
      <c r="E41" s="14">
        <v>146.1</v>
      </c>
      <c r="F41" s="110">
        <f t="shared" si="2"/>
        <v>1840.8600000000001</v>
      </c>
      <c r="G41" s="16" t="s">
        <v>477</v>
      </c>
      <c r="H41" s="77"/>
      <c r="I41" s="66"/>
    </row>
    <row r="42" spans="1:9" ht="18" customHeight="1">
      <c r="A42" s="15"/>
      <c r="B42" s="141" t="s">
        <v>382</v>
      </c>
      <c r="C42" s="48" t="s">
        <v>312</v>
      </c>
      <c r="D42" s="143">
        <v>7</v>
      </c>
      <c r="E42" s="145">
        <v>14.87</v>
      </c>
      <c r="F42" s="111">
        <f t="shared" si="2"/>
        <v>104.08999999999999</v>
      </c>
      <c r="G42" s="104" t="s">
        <v>477</v>
      </c>
      <c r="H42" s="77"/>
      <c r="I42" s="66"/>
    </row>
    <row r="43" spans="1:9" ht="18" customHeight="1">
      <c r="A43" s="15" t="s">
        <v>332</v>
      </c>
      <c r="B43" s="14" t="s">
        <v>475</v>
      </c>
      <c r="C43" s="12" t="s">
        <v>309</v>
      </c>
      <c r="D43" s="130">
        <v>2</v>
      </c>
      <c r="E43" s="14">
        <v>146.1</v>
      </c>
      <c r="F43" s="110">
        <f aca="true" t="shared" si="3" ref="F43:F83">D43*E43</f>
        <v>292.2</v>
      </c>
      <c r="G43" s="16" t="s">
        <v>478</v>
      </c>
      <c r="H43" s="77"/>
      <c r="I43" s="66"/>
    </row>
    <row r="44" spans="1:9" ht="18" customHeight="1">
      <c r="A44" s="15"/>
      <c r="B44" s="141" t="s">
        <v>382</v>
      </c>
      <c r="C44" s="48" t="s">
        <v>312</v>
      </c>
      <c r="D44" s="143">
        <v>1</v>
      </c>
      <c r="E44" s="145">
        <v>14.87</v>
      </c>
      <c r="F44" s="111">
        <f t="shared" si="3"/>
        <v>14.87</v>
      </c>
      <c r="G44" s="104" t="s">
        <v>478</v>
      </c>
      <c r="H44" s="77"/>
      <c r="I44" s="66"/>
    </row>
    <row r="45" spans="1:10" ht="18" customHeight="1">
      <c r="A45" s="15" t="s">
        <v>333</v>
      </c>
      <c r="B45" s="14" t="s">
        <v>475</v>
      </c>
      <c r="C45" s="136" t="s">
        <v>474</v>
      </c>
      <c r="D45" s="211">
        <v>2</v>
      </c>
      <c r="E45" s="184">
        <v>798.23</v>
      </c>
      <c r="F45" s="173">
        <f>D45*E45</f>
        <v>1596.46</v>
      </c>
      <c r="G45" s="185" t="s">
        <v>7</v>
      </c>
      <c r="H45" s="81"/>
      <c r="I45" s="84"/>
      <c r="J45" s="31"/>
    </row>
    <row r="46" spans="1:9" ht="18" customHeight="1">
      <c r="A46" s="15" t="s">
        <v>334</v>
      </c>
      <c r="B46" s="14" t="s">
        <v>479</v>
      </c>
      <c r="C46" s="12" t="s">
        <v>312</v>
      </c>
      <c r="D46" s="130">
        <v>1</v>
      </c>
      <c r="E46" s="14">
        <v>598.39</v>
      </c>
      <c r="F46" s="110">
        <f>D46*E46</f>
        <v>598.39</v>
      </c>
      <c r="G46" s="129" t="s">
        <v>8</v>
      </c>
      <c r="H46" s="77"/>
      <c r="I46" s="66"/>
    </row>
    <row r="47" spans="1:10" ht="18" customHeight="1">
      <c r="A47" s="15" t="s">
        <v>335</v>
      </c>
      <c r="B47" s="14" t="s">
        <v>479</v>
      </c>
      <c r="C47" s="136" t="s">
        <v>312</v>
      </c>
      <c r="D47" s="211">
        <v>3</v>
      </c>
      <c r="E47" s="14">
        <v>481.46</v>
      </c>
      <c r="F47" s="111">
        <f>D47*E47</f>
        <v>1444.3799999999999</v>
      </c>
      <c r="G47" s="205" t="s">
        <v>10</v>
      </c>
      <c r="H47" s="81"/>
      <c r="I47" s="84"/>
      <c r="J47" s="31"/>
    </row>
    <row r="48" spans="1:9" ht="18" customHeight="1">
      <c r="A48" s="15" t="s">
        <v>336</v>
      </c>
      <c r="B48" s="14" t="s">
        <v>479</v>
      </c>
      <c r="C48" s="12" t="s">
        <v>312</v>
      </c>
      <c r="D48" s="130">
        <v>1</v>
      </c>
      <c r="E48" s="14">
        <v>454.11</v>
      </c>
      <c r="F48" s="110">
        <f>D48*E48</f>
        <v>454.11</v>
      </c>
      <c r="G48" s="129" t="s">
        <v>9</v>
      </c>
      <c r="H48" s="77"/>
      <c r="I48" s="66"/>
    </row>
    <row r="49" spans="1:9" ht="18" customHeight="1">
      <c r="A49" s="15" t="s">
        <v>337</v>
      </c>
      <c r="B49" s="14" t="s">
        <v>479</v>
      </c>
      <c r="C49" s="12" t="s">
        <v>309</v>
      </c>
      <c r="D49" s="130">
        <v>7.2</v>
      </c>
      <c r="E49" s="14">
        <v>146.1</v>
      </c>
      <c r="F49" s="110">
        <f t="shared" si="3"/>
        <v>1051.92</v>
      </c>
      <c r="G49" s="16" t="s">
        <v>480</v>
      </c>
      <c r="H49" s="77"/>
      <c r="I49" s="66"/>
    </row>
    <row r="50" spans="1:9" ht="18" customHeight="1">
      <c r="A50" s="15"/>
      <c r="B50" s="141" t="s">
        <v>382</v>
      </c>
      <c r="C50" s="48" t="s">
        <v>312</v>
      </c>
      <c r="D50" s="143">
        <v>4</v>
      </c>
      <c r="E50" s="145">
        <v>14.87</v>
      </c>
      <c r="F50" s="111">
        <f t="shared" si="3"/>
        <v>59.48</v>
      </c>
      <c r="G50" s="104" t="s">
        <v>481</v>
      </c>
      <c r="H50" s="77"/>
      <c r="I50" s="66"/>
    </row>
    <row r="51" spans="1:9" ht="18" customHeight="1">
      <c r="A51" s="15" t="s">
        <v>338</v>
      </c>
      <c r="B51" s="14" t="s">
        <v>482</v>
      </c>
      <c r="C51" s="12" t="s">
        <v>309</v>
      </c>
      <c r="D51" s="130">
        <v>2.7</v>
      </c>
      <c r="E51" s="14">
        <v>146.1</v>
      </c>
      <c r="F51" s="110">
        <f t="shared" si="3"/>
        <v>394.47</v>
      </c>
      <c r="G51" s="16" t="s">
        <v>483</v>
      </c>
      <c r="H51" s="77"/>
      <c r="I51" s="66"/>
    </row>
    <row r="52" spans="1:9" ht="18" customHeight="1">
      <c r="A52" s="15"/>
      <c r="B52" s="141" t="s">
        <v>382</v>
      </c>
      <c r="C52" s="48" t="s">
        <v>312</v>
      </c>
      <c r="D52" s="143">
        <v>2</v>
      </c>
      <c r="E52" s="145">
        <v>14.87</v>
      </c>
      <c r="F52" s="111">
        <f t="shared" si="3"/>
        <v>29.74</v>
      </c>
      <c r="G52" s="104" t="s">
        <v>483</v>
      </c>
      <c r="H52" s="77"/>
      <c r="I52" s="66"/>
    </row>
    <row r="53" spans="1:9" ht="18" customHeight="1">
      <c r="A53" s="15" t="s">
        <v>339</v>
      </c>
      <c r="B53" s="14" t="s">
        <v>482</v>
      </c>
      <c r="C53" s="12" t="s">
        <v>312</v>
      </c>
      <c r="D53" s="130">
        <v>2</v>
      </c>
      <c r="E53" s="14">
        <v>274.05</v>
      </c>
      <c r="F53" s="173">
        <f t="shared" si="3"/>
        <v>548.1</v>
      </c>
      <c r="G53" s="174" t="s">
        <v>484</v>
      </c>
      <c r="H53" s="77"/>
      <c r="I53" s="66"/>
    </row>
    <row r="54" spans="1:9" ht="18" customHeight="1">
      <c r="A54" s="15" t="s">
        <v>340</v>
      </c>
      <c r="B54" s="14" t="s">
        <v>482</v>
      </c>
      <c r="C54" s="12" t="s">
        <v>312</v>
      </c>
      <c r="D54" s="130">
        <v>2</v>
      </c>
      <c r="E54" s="14">
        <v>481.46</v>
      </c>
      <c r="F54" s="111">
        <f t="shared" si="3"/>
        <v>962.92</v>
      </c>
      <c r="G54" s="206" t="s">
        <v>485</v>
      </c>
      <c r="H54" s="77"/>
      <c r="I54" s="66"/>
    </row>
    <row r="55" spans="1:10" ht="18" customHeight="1">
      <c r="A55" s="15" t="s">
        <v>341</v>
      </c>
      <c r="B55" s="14" t="s">
        <v>482</v>
      </c>
      <c r="C55" s="136" t="s">
        <v>312</v>
      </c>
      <c r="D55" s="211">
        <v>1</v>
      </c>
      <c r="E55" s="14">
        <v>80.39</v>
      </c>
      <c r="F55" s="110">
        <f t="shared" si="3"/>
        <v>80.39</v>
      </c>
      <c r="G55" s="16" t="s">
        <v>11</v>
      </c>
      <c r="H55" s="81"/>
      <c r="I55" s="84"/>
      <c r="J55" s="31"/>
    </row>
    <row r="56" spans="1:10" ht="18" customHeight="1">
      <c r="A56" s="15" t="s">
        <v>342</v>
      </c>
      <c r="B56" s="14" t="s">
        <v>482</v>
      </c>
      <c r="C56" s="136" t="s">
        <v>312</v>
      </c>
      <c r="D56" s="211">
        <v>1</v>
      </c>
      <c r="E56" s="14">
        <v>1262</v>
      </c>
      <c r="F56" s="110">
        <f>D56*E56</f>
        <v>1262</v>
      </c>
      <c r="G56" s="16" t="s">
        <v>12</v>
      </c>
      <c r="H56" s="81"/>
      <c r="I56" s="84"/>
      <c r="J56" s="31"/>
    </row>
    <row r="57" spans="1:10" ht="18" customHeight="1">
      <c r="A57" s="15" t="s">
        <v>343</v>
      </c>
      <c r="B57" s="14" t="s">
        <v>482</v>
      </c>
      <c r="C57" s="177" t="s">
        <v>353</v>
      </c>
      <c r="D57" s="211">
        <v>5.2</v>
      </c>
      <c r="E57" s="14">
        <v>136.16</v>
      </c>
      <c r="F57" s="110">
        <f>D57*E57</f>
        <v>708.032</v>
      </c>
      <c r="G57" s="19" t="s">
        <v>13</v>
      </c>
      <c r="H57" s="81"/>
      <c r="I57" s="84"/>
      <c r="J57" s="31"/>
    </row>
    <row r="58" spans="1:10" ht="18" customHeight="1">
      <c r="A58" s="15" t="s">
        <v>344</v>
      </c>
      <c r="B58" s="14" t="s">
        <v>482</v>
      </c>
      <c r="C58" s="136" t="s">
        <v>312</v>
      </c>
      <c r="D58" s="211">
        <v>1</v>
      </c>
      <c r="E58" s="14">
        <v>568.37</v>
      </c>
      <c r="F58" s="110">
        <f>D58*E58</f>
        <v>568.37</v>
      </c>
      <c r="G58" s="19" t="s">
        <v>14</v>
      </c>
      <c r="H58" s="81"/>
      <c r="I58" s="84"/>
      <c r="J58" s="31"/>
    </row>
    <row r="59" spans="1:9" ht="18" customHeight="1">
      <c r="A59" s="15" t="s">
        <v>345</v>
      </c>
      <c r="B59" s="176" t="s">
        <v>486</v>
      </c>
      <c r="C59" s="12" t="s">
        <v>312</v>
      </c>
      <c r="D59" s="130">
        <v>1</v>
      </c>
      <c r="E59" s="14">
        <v>454.11</v>
      </c>
      <c r="F59" s="110">
        <f t="shared" si="3"/>
        <v>454.11</v>
      </c>
      <c r="G59" s="129" t="s">
        <v>487</v>
      </c>
      <c r="H59" s="77"/>
      <c r="I59" s="66"/>
    </row>
    <row r="60" spans="1:9" ht="18" customHeight="1">
      <c r="A60" s="15" t="s">
        <v>346</v>
      </c>
      <c r="B60" s="176" t="s">
        <v>486</v>
      </c>
      <c r="C60" s="12" t="s">
        <v>309</v>
      </c>
      <c r="D60" s="130">
        <v>3.6</v>
      </c>
      <c r="E60" s="14">
        <v>146.1</v>
      </c>
      <c r="F60" s="110">
        <f t="shared" si="3"/>
        <v>525.96</v>
      </c>
      <c r="G60" s="16" t="s">
        <v>15</v>
      </c>
      <c r="H60" s="77"/>
      <c r="I60" s="66"/>
    </row>
    <row r="61" spans="1:9" ht="18" customHeight="1">
      <c r="A61" s="15"/>
      <c r="B61" s="141" t="s">
        <v>382</v>
      </c>
      <c r="C61" s="48" t="s">
        <v>312</v>
      </c>
      <c r="D61" s="143">
        <v>2</v>
      </c>
      <c r="E61" s="145">
        <v>14.87</v>
      </c>
      <c r="F61" s="111">
        <f t="shared" si="3"/>
        <v>29.74</v>
      </c>
      <c r="G61" s="104" t="s">
        <v>15</v>
      </c>
      <c r="H61" s="77"/>
      <c r="I61" s="66"/>
    </row>
    <row r="62" spans="1:9" ht="18" customHeight="1">
      <c r="A62" s="15" t="s">
        <v>383</v>
      </c>
      <c r="B62" s="176" t="s">
        <v>486</v>
      </c>
      <c r="C62" s="12" t="s">
        <v>312</v>
      </c>
      <c r="D62" s="130">
        <v>3</v>
      </c>
      <c r="E62" s="14">
        <v>528.26</v>
      </c>
      <c r="F62" s="111">
        <f t="shared" si="3"/>
        <v>1584.78</v>
      </c>
      <c r="G62" s="129" t="s">
        <v>504</v>
      </c>
      <c r="H62" s="77"/>
      <c r="I62" s="66"/>
    </row>
    <row r="63" spans="1:9" ht="18" customHeight="1">
      <c r="A63" s="15" t="s">
        <v>347</v>
      </c>
      <c r="B63" s="176" t="s">
        <v>486</v>
      </c>
      <c r="C63" s="12" t="s">
        <v>312</v>
      </c>
      <c r="D63" s="130">
        <v>2</v>
      </c>
      <c r="E63" s="14">
        <v>274.05</v>
      </c>
      <c r="F63" s="173">
        <f>D63*E63</f>
        <v>548.1</v>
      </c>
      <c r="G63" s="185" t="s">
        <v>507</v>
      </c>
      <c r="H63" s="77"/>
      <c r="I63" s="66"/>
    </row>
    <row r="64" spans="1:9" ht="18" customHeight="1">
      <c r="A64" s="15" t="s">
        <v>348</v>
      </c>
      <c r="B64" s="176" t="s">
        <v>486</v>
      </c>
      <c r="C64" s="12" t="s">
        <v>312</v>
      </c>
      <c r="D64" s="211">
        <v>1</v>
      </c>
      <c r="E64" s="14">
        <v>568.37</v>
      </c>
      <c r="F64" s="110">
        <f>D64*E64</f>
        <v>568.37</v>
      </c>
      <c r="G64" s="19" t="s">
        <v>17</v>
      </c>
      <c r="H64" s="77"/>
      <c r="I64" s="66"/>
    </row>
    <row r="65" spans="1:9" ht="18" customHeight="1">
      <c r="A65" s="15" t="s">
        <v>384</v>
      </c>
      <c r="B65" s="176" t="s">
        <v>486</v>
      </c>
      <c r="C65" s="12" t="s">
        <v>312</v>
      </c>
      <c r="D65" s="211">
        <v>1</v>
      </c>
      <c r="E65" s="14">
        <v>481.46</v>
      </c>
      <c r="F65" s="111">
        <f>D65*E65</f>
        <v>481.46</v>
      </c>
      <c r="G65" s="205" t="s">
        <v>18</v>
      </c>
      <c r="H65" s="77"/>
      <c r="I65" s="66"/>
    </row>
    <row r="66" spans="1:9" ht="18" customHeight="1">
      <c r="A66" s="15" t="s">
        <v>349</v>
      </c>
      <c r="B66" s="176" t="s">
        <v>488</v>
      </c>
      <c r="C66" s="12" t="s">
        <v>312</v>
      </c>
      <c r="D66" s="130">
        <v>30</v>
      </c>
      <c r="E66" s="14">
        <v>274.05</v>
      </c>
      <c r="F66" s="173">
        <f t="shared" si="3"/>
        <v>8221.5</v>
      </c>
      <c r="G66" s="174" t="s">
        <v>489</v>
      </c>
      <c r="H66" s="77"/>
      <c r="I66" s="66"/>
    </row>
    <row r="67" spans="1:9" ht="18" customHeight="1">
      <c r="A67" s="15" t="s">
        <v>350</v>
      </c>
      <c r="B67" s="176" t="s">
        <v>488</v>
      </c>
      <c r="C67" s="12" t="s">
        <v>312</v>
      </c>
      <c r="D67" s="130">
        <v>2</v>
      </c>
      <c r="E67" s="14">
        <v>481.46</v>
      </c>
      <c r="F67" s="110">
        <f t="shared" si="3"/>
        <v>962.92</v>
      </c>
      <c r="G67" s="129" t="s">
        <v>19</v>
      </c>
      <c r="H67" s="77"/>
      <c r="I67" s="66"/>
    </row>
    <row r="68" spans="1:9" ht="18" customHeight="1">
      <c r="A68" s="15" t="s">
        <v>385</v>
      </c>
      <c r="B68" s="176" t="s">
        <v>491</v>
      </c>
      <c r="C68" s="12" t="s">
        <v>312</v>
      </c>
      <c r="D68" s="130">
        <v>1</v>
      </c>
      <c r="E68" s="14">
        <v>528.26</v>
      </c>
      <c r="F68" s="111">
        <f t="shared" si="3"/>
        <v>528.26</v>
      </c>
      <c r="G68" s="129" t="s">
        <v>505</v>
      </c>
      <c r="H68" s="77"/>
      <c r="I68" s="66"/>
    </row>
    <row r="69" spans="1:9" ht="18" customHeight="1">
      <c r="A69" s="15" t="s">
        <v>351</v>
      </c>
      <c r="B69" s="176" t="s">
        <v>491</v>
      </c>
      <c r="C69" s="12" t="s">
        <v>312</v>
      </c>
      <c r="D69" s="130">
        <v>1</v>
      </c>
      <c r="E69" s="14">
        <v>598.39</v>
      </c>
      <c r="F69" s="110">
        <f t="shared" si="3"/>
        <v>598.39</v>
      </c>
      <c r="G69" s="129" t="s">
        <v>492</v>
      </c>
      <c r="H69" s="77"/>
      <c r="I69" s="66"/>
    </row>
    <row r="70" spans="1:9" ht="18" customHeight="1">
      <c r="A70" s="15" t="s">
        <v>352</v>
      </c>
      <c r="B70" s="176" t="s">
        <v>491</v>
      </c>
      <c r="C70" s="12" t="s">
        <v>309</v>
      </c>
      <c r="D70" s="130">
        <v>1.8</v>
      </c>
      <c r="E70" s="14">
        <v>146.1</v>
      </c>
      <c r="F70" s="110">
        <f t="shared" si="3"/>
        <v>262.98</v>
      </c>
      <c r="G70" s="16" t="s">
        <v>493</v>
      </c>
      <c r="H70" s="77"/>
      <c r="I70" s="66"/>
    </row>
    <row r="71" spans="1:9" ht="18" customHeight="1">
      <c r="A71" s="15"/>
      <c r="B71" s="141" t="s">
        <v>382</v>
      </c>
      <c r="C71" s="48" t="s">
        <v>312</v>
      </c>
      <c r="D71" s="143">
        <v>1</v>
      </c>
      <c r="E71" s="145">
        <v>14.87</v>
      </c>
      <c r="F71" s="111">
        <f t="shared" si="3"/>
        <v>14.87</v>
      </c>
      <c r="G71" s="104" t="s">
        <v>493</v>
      </c>
      <c r="H71" s="77"/>
      <c r="I71" s="66"/>
    </row>
    <row r="72" spans="1:9" ht="18" customHeight="1">
      <c r="A72" s="15" t="s">
        <v>386</v>
      </c>
      <c r="B72" s="176" t="s">
        <v>494</v>
      </c>
      <c r="C72" s="12" t="s">
        <v>309</v>
      </c>
      <c r="D72" s="130">
        <v>3.6</v>
      </c>
      <c r="E72" s="14">
        <v>146.1</v>
      </c>
      <c r="F72" s="110">
        <f t="shared" si="3"/>
        <v>525.96</v>
      </c>
      <c r="G72" s="16" t="s">
        <v>496</v>
      </c>
      <c r="H72" s="77"/>
      <c r="I72" s="66"/>
    </row>
    <row r="73" spans="1:9" ht="18" customHeight="1">
      <c r="A73" s="15"/>
      <c r="B73" s="141" t="s">
        <v>382</v>
      </c>
      <c r="C73" s="48" t="s">
        <v>312</v>
      </c>
      <c r="D73" s="143">
        <v>2</v>
      </c>
      <c r="E73" s="145">
        <v>14.87</v>
      </c>
      <c r="F73" s="111">
        <f t="shared" si="3"/>
        <v>29.74</v>
      </c>
      <c r="G73" s="104" t="s">
        <v>496</v>
      </c>
      <c r="H73" s="77"/>
      <c r="I73" s="66"/>
    </row>
    <row r="74" spans="1:9" ht="18" customHeight="1">
      <c r="A74" s="15" t="s">
        <v>371</v>
      </c>
      <c r="B74" s="176" t="s">
        <v>494</v>
      </c>
      <c r="C74" s="12" t="s">
        <v>312</v>
      </c>
      <c r="D74" s="130">
        <v>1</v>
      </c>
      <c r="E74" s="14">
        <v>598.39</v>
      </c>
      <c r="F74" s="110">
        <f t="shared" si="3"/>
        <v>598.39</v>
      </c>
      <c r="G74" s="129" t="s">
        <v>495</v>
      </c>
      <c r="H74" s="77"/>
      <c r="I74" s="66"/>
    </row>
    <row r="75" spans="1:9" ht="18" customHeight="1">
      <c r="A75" s="15" t="s">
        <v>372</v>
      </c>
      <c r="B75" s="176" t="s">
        <v>497</v>
      </c>
      <c r="C75" s="12" t="s">
        <v>312</v>
      </c>
      <c r="D75" s="130">
        <v>35</v>
      </c>
      <c r="E75" s="14">
        <v>274.05</v>
      </c>
      <c r="F75" s="173">
        <f t="shared" si="3"/>
        <v>9591.75</v>
      </c>
      <c r="G75" s="174" t="s">
        <v>498</v>
      </c>
      <c r="H75" s="77"/>
      <c r="I75" s="66"/>
    </row>
    <row r="76" spans="1:9" ht="18" customHeight="1">
      <c r="A76" s="15" t="s">
        <v>387</v>
      </c>
      <c r="B76" s="176" t="s">
        <v>497</v>
      </c>
      <c r="C76" s="12" t="s">
        <v>312</v>
      </c>
      <c r="D76" s="130">
        <v>2</v>
      </c>
      <c r="E76" s="14">
        <v>481.46</v>
      </c>
      <c r="F76" s="110">
        <f t="shared" si="3"/>
        <v>962.92</v>
      </c>
      <c r="G76" s="129" t="s">
        <v>510</v>
      </c>
      <c r="H76" s="77"/>
      <c r="I76" s="66"/>
    </row>
    <row r="77" spans="1:9" ht="18" customHeight="1">
      <c r="A77" s="15" t="s">
        <v>373</v>
      </c>
      <c r="B77" s="176" t="s">
        <v>497</v>
      </c>
      <c r="C77" s="12" t="s">
        <v>312</v>
      </c>
      <c r="D77" s="130">
        <v>1</v>
      </c>
      <c r="E77" s="14">
        <v>598.39</v>
      </c>
      <c r="F77" s="110">
        <f>D77*E77</f>
        <v>598.39</v>
      </c>
      <c r="G77" s="129" t="s">
        <v>511</v>
      </c>
      <c r="H77" s="77"/>
      <c r="I77" s="66"/>
    </row>
    <row r="78" spans="1:9" ht="18" customHeight="1">
      <c r="A78" s="15" t="s">
        <v>374</v>
      </c>
      <c r="B78" s="176" t="s">
        <v>497</v>
      </c>
      <c r="C78" s="12" t="s">
        <v>312</v>
      </c>
      <c r="D78" s="130">
        <v>3</v>
      </c>
      <c r="E78" s="14">
        <v>170.6</v>
      </c>
      <c r="F78" s="110">
        <f t="shared" si="3"/>
        <v>511.79999999999995</v>
      </c>
      <c r="G78" s="129" t="s">
        <v>499</v>
      </c>
      <c r="H78" s="77"/>
      <c r="I78" s="66"/>
    </row>
    <row r="79" spans="1:9" ht="18" customHeight="1">
      <c r="A79" s="15" t="s">
        <v>388</v>
      </c>
      <c r="B79" s="176" t="s">
        <v>497</v>
      </c>
      <c r="C79" s="12" t="s">
        <v>312</v>
      </c>
      <c r="D79" s="130">
        <v>2</v>
      </c>
      <c r="E79" s="14">
        <v>1262</v>
      </c>
      <c r="F79" s="110">
        <f t="shared" si="3"/>
        <v>2524</v>
      </c>
      <c r="G79" s="129" t="s">
        <v>25</v>
      </c>
      <c r="H79" s="77"/>
      <c r="I79" s="66"/>
    </row>
    <row r="80" spans="1:10" ht="18" customHeight="1">
      <c r="A80" s="15" t="s">
        <v>375</v>
      </c>
      <c r="B80" s="176" t="s">
        <v>497</v>
      </c>
      <c r="C80" s="136" t="s">
        <v>312</v>
      </c>
      <c r="D80" s="211">
        <v>2</v>
      </c>
      <c r="E80" s="14">
        <v>568.37</v>
      </c>
      <c r="F80" s="110">
        <f t="shared" si="3"/>
        <v>1136.74</v>
      </c>
      <c r="G80" s="19" t="s">
        <v>20</v>
      </c>
      <c r="H80" s="81"/>
      <c r="I80" s="84"/>
      <c r="J80" s="31"/>
    </row>
    <row r="81" spans="1:10" ht="18" customHeight="1">
      <c r="A81" s="15" t="s">
        <v>376</v>
      </c>
      <c r="B81" s="176" t="s">
        <v>497</v>
      </c>
      <c r="C81" s="136" t="s">
        <v>312</v>
      </c>
      <c r="D81" s="211">
        <v>2</v>
      </c>
      <c r="E81" s="14">
        <v>659.96</v>
      </c>
      <c r="F81" s="110">
        <f t="shared" si="3"/>
        <v>1319.92</v>
      </c>
      <c r="G81" s="16" t="s">
        <v>21</v>
      </c>
      <c r="H81" s="81"/>
      <c r="I81" s="84"/>
      <c r="J81" s="31"/>
    </row>
    <row r="82" spans="1:9" ht="18" customHeight="1">
      <c r="A82" s="15" t="s">
        <v>390</v>
      </c>
      <c r="B82" s="176" t="s">
        <v>497</v>
      </c>
      <c r="C82" s="12" t="s">
        <v>312</v>
      </c>
      <c r="D82" s="130">
        <v>1</v>
      </c>
      <c r="E82" s="14">
        <v>528.26</v>
      </c>
      <c r="F82" s="111">
        <f>D82*E82</f>
        <v>528.26</v>
      </c>
      <c r="G82" s="129" t="s">
        <v>22</v>
      </c>
      <c r="H82" s="77"/>
      <c r="I82" s="66"/>
    </row>
    <row r="83" spans="1:9" ht="18" customHeight="1">
      <c r="A83" s="15" t="s">
        <v>377</v>
      </c>
      <c r="B83" s="176" t="s">
        <v>500</v>
      </c>
      <c r="C83" s="12" t="s">
        <v>353</v>
      </c>
      <c r="D83" s="130">
        <v>16</v>
      </c>
      <c r="E83" s="14">
        <v>136.16</v>
      </c>
      <c r="F83" s="110">
        <f t="shared" si="3"/>
        <v>2178.56</v>
      </c>
      <c r="G83" s="19" t="s">
        <v>28</v>
      </c>
      <c r="H83" s="77"/>
      <c r="I83" s="66"/>
    </row>
    <row r="84" spans="1:9" ht="18" customHeight="1">
      <c r="A84" s="15" t="s">
        <v>378</v>
      </c>
      <c r="B84" s="176" t="s">
        <v>500</v>
      </c>
      <c r="C84" s="12" t="s">
        <v>312</v>
      </c>
      <c r="D84" s="130">
        <v>3</v>
      </c>
      <c r="E84" s="14">
        <v>481.46</v>
      </c>
      <c r="F84" s="110">
        <f aca="true" t="shared" si="4" ref="F84:F96">D84*E84</f>
        <v>1444.3799999999999</v>
      </c>
      <c r="G84" s="129" t="s">
        <v>32</v>
      </c>
      <c r="H84" s="77"/>
      <c r="I84" s="66"/>
    </row>
    <row r="85" spans="1:9" ht="18" customHeight="1">
      <c r="A85" s="15" t="s">
        <v>391</v>
      </c>
      <c r="B85" s="176" t="s">
        <v>500</v>
      </c>
      <c r="C85" s="12" t="s">
        <v>312</v>
      </c>
      <c r="D85" s="130">
        <v>7</v>
      </c>
      <c r="E85" s="14">
        <v>274.05</v>
      </c>
      <c r="F85" s="173">
        <f t="shared" si="4"/>
        <v>1918.3500000000001</v>
      </c>
      <c r="G85" s="185" t="s">
        <v>31</v>
      </c>
      <c r="H85" s="77"/>
      <c r="I85" s="66"/>
    </row>
    <row r="86" spans="1:9" ht="18" customHeight="1">
      <c r="A86" s="15" t="s">
        <v>379</v>
      </c>
      <c r="B86" s="176" t="s">
        <v>500</v>
      </c>
      <c r="C86" s="12" t="s">
        <v>312</v>
      </c>
      <c r="D86" s="130">
        <v>5</v>
      </c>
      <c r="E86" s="14">
        <v>303.49</v>
      </c>
      <c r="F86" s="110">
        <f t="shared" si="4"/>
        <v>1517.45</v>
      </c>
      <c r="G86" s="129" t="s">
        <v>33</v>
      </c>
      <c r="H86" s="77"/>
      <c r="I86" s="66"/>
    </row>
    <row r="87" spans="1:9" ht="18" customHeight="1">
      <c r="A87" s="15" t="s">
        <v>380</v>
      </c>
      <c r="B87" s="176" t="s">
        <v>500</v>
      </c>
      <c r="C87" s="12" t="s">
        <v>312</v>
      </c>
      <c r="D87" s="130">
        <v>2</v>
      </c>
      <c r="E87" s="14">
        <v>568.37</v>
      </c>
      <c r="F87" s="110">
        <f t="shared" si="4"/>
        <v>1136.74</v>
      </c>
      <c r="G87" s="19" t="s">
        <v>30</v>
      </c>
      <c r="H87" s="77"/>
      <c r="I87" s="66"/>
    </row>
    <row r="88" spans="1:9" ht="18" customHeight="1">
      <c r="A88" s="15" t="s">
        <v>392</v>
      </c>
      <c r="B88" s="176" t="s">
        <v>500</v>
      </c>
      <c r="C88" s="12" t="s">
        <v>312</v>
      </c>
      <c r="D88" s="130">
        <v>1</v>
      </c>
      <c r="E88" s="14">
        <v>798.23</v>
      </c>
      <c r="F88" s="110">
        <f t="shared" si="4"/>
        <v>798.23</v>
      </c>
      <c r="G88" s="16" t="s">
        <v>457</v>
      </c>
      <c r="H88" s="77"/>
      <c r="I88" s="66"/>
    </row>
    <row r="89" spans="1:10" ht="18" customHeight="1">
      <c r="A89" s="15" t="s">
        <v>393</v>
      </c>
      <c r="B89" s="176" t="s">
        <v>500</v>
      </c>
      <c r="C89" s="136" t="s">
        <v>312</v>
      </c>
      <c r="D89" s="211">
        <v>3</v>
      </c>
      <c r="E89" s="14">
        <v>80.39</v>
      </c>
      <c r="F89" s="110">
        <f t="shared" si="4"/>
        <v>241.17000000000002</v>
      </c>
      <c r="G89" s="16" t="s">
        <v>27</v>
      </c>
      <c r="H89" s="81"/>
      <c r="I89" s="84"/>
      <c r="J89" s="31"/>
    </row>
    <row r="90" spans="1:9" ht="18" customHeight="1">
      <c r="A90" s="15" t="s">
        <v>394</v>
      </c>
      <c r="B90" s="176" t="s">
        <v>500</v>
      </c>
      <c r="C90" s="12" t="s">
        <v>312</v>
      </c>
      <c r="D90" s="130">
        <v>2</v>
      </c>
      <c r="E90" s="14">
        <v>528.26</v>
      </c>
      <c r="F90" s="111">
        <f t="shared" si="4"/>
        <v>1056.52</v>
      </c>
      <c r="G90" s="129" t="s">
        <v>26</v>
      </c>
      <c r="H90" s="77"/>
      <c r="I90" s="66"/>
    </row>
    <row r="91" spans="1:9" ht="18" customHeight="1">
      <c r="A91" s="15" t="s">
        <v>395</v>
      </c>
      <c r="B91" s="176" t="s">
        <v>500</v>
      </c>
      <c r="C91" s="12" t="s">
        <v>353</v>
      </c>
      <c r="D91" s="130">
        <v>5</v>
      </c>
      <c r="E91" s="14">
        <v>108.13</v>
      </c>
      <c r="F91" s="111">
        <f t="shared" si="4"/>
        <v>540.65</v>
      </c>
      <c r="G91" s="129" t="s">
        <v>29</v>
      </c>
      <c r="H91" s="77"/>
      <c r="I91" s="66"/>
    </row>
    <row r="92" spans="1:9" ht="18" customHeight="1">
      <c r="A92" s="15" t="s">
        <v>396</v>
      </c>
      <c r="B92" s="176" t="s">
        <v>500</v>
      </c>
      <c r="C92" s="12" t="s">
        <v>312</v>
      </c>
      <c r="D92" s="130">
        <v>2</v>
      </c>
      <c r="E92" s="14">
        <v>454.11</v>
      </c>
      <c r="F92" s="110">
        <f t="shared" si="4"/>
        <v>908.22</v>
      </c>
      <c r="G92" s="129" t="s">
        <v>34</v>
      </c>
      <c r="H92" s="77"/>
      <c r="I92" s="66"/>
    </row>
    <row r="93" spans="1:9" ht="18" customHeight="1">
      <c r="A93" s="15" t="s">
        <v>354</v>
      </c>
      <c r="B93" s="176" t="s">
        <v>501</v>
      </c>
      <c r="C93" s="12" t="s">
        <v>312</v>
      </c>
      <c r="D93" s="130">
        <v>1</v>
      </c>
      <c r="E93" s="14">
        <v>454.11</v>
      </c>
      <c r="F93" s="110">
        <f t="shared" si="4"/>
        <v>454.11</v>
      </c>
      <c r="G93" s="129" t="s">
        <v>487</v>
      </c>
      <c r="H93" s="77"/>
      <c r="I93" s="66"/>
    </row>
    <row r="94" spans="1:9" ht="18" customHeight="1">
      <c r="A94" s="15" t="s">
        <v>381</v>
      </c>
      <c r="B94" s="176" t="s">
        <v>501</v>
      </c>
      <c r="C94" s="12" t="s">
        <v>312</v>
      </c>
      <c r="D94" s="130">
        <v>60</v>
      </c>
      <c r="E94" s="14">
        <v>274.05</v>
      </c>
      <c r="F94" s="173">
        <f t="shared" si="4"/>
        <v>16443</v>
      </c>
      <c r="G94" s="185" t="s">
        <v>498</v>
      </c>
      <c r="H94" s="77"/>
      <c r="I94" s="66"/>
    </row>
    <row r="95" spans="1:9" ht="18" customHeight="1">
      <c r="A95" s="15" t="s">
        <v>316</v>
      </c>
      <c r="B95" s="176" t="s">
        <v>501</v>
      </c>
      <c r="C95" s="12" t="s">
        <v>312</v>
      </c>
      <c r="D95" s="130">
        <v>1</v>
      </c>
      <c r="E95" s="14">
        <v>481.46</v>
      </c>
      <c r="F95" s="110">
        <f t="shared" si="4"/>
        <v>481.46</v>
      </c>
      <c r="G95" s="129" t="s">
        <v>37</v>
      </c>
      <c r="H95" s="77"/>
      <c r="I95" s="66"/>
    </row>
    <row r="96" spans="1:9" ht="18" customHeight="1" thickBot="1">
      <c r="A96" s="194" t="s">
        <v>317</v>
      </c>
      <c r="B96" s="195" t="s">
        <v>501</v>
      </c>
      <c r="C96" s="196" t="s">
        <v>312</v>
      </c>
      <c r="D96" s="197">
        <v>1</v>
      </c>
      <c r="E96" s="207">
        <v>798.23</v>
      </c>
      <c r="F96" s="208">
        <f t="shared" si="4"/>
        <v>798.23</v>
      </c>
      <c r="G96" s="209" t="s">
        <v>38</v>
      </c>
      <c r="H96" s="77"/>
      <c r="I96" s="66"/>
    </row>
    <row r="97" spans="1:9" ht="18" customHeight="1" thickBot="1">
      <c r="A97" s="189"/>
      <c r="B97" s="163" t="s">
        <v>363</v>
      </c>
      <c r="C97" s="164" t="s">
        <v>312</v>
      </c>
      <c r="D97" s="165">
        <v>196</v>
      </c>
      <c r="E97" s="166"/>
      <c r="F97" s="167">
        <f>SUM(F33:F96)</f>
        <v>83072.45199999999</v>
      </c>
      <c r="G97" s="168"/>
      <c r="H97" s="78"/>
      <c r="I97" s="6"/>
    </row>
    <row r="98" spans="1:9" ht="18" customHeight="1" thickBot="1">
      <c r="A98" s="80"/>
      <c r="B98" s="122" t="s">
        <v>355</v>
      </c>
      <c r="C98" s="122"/>
      <c r="D98" s="134"/>
      <c r="E98" s="122"/>
      <c r="F98" s="537">
        <f>F97</f>
        <v>83072.45199999999</v>
      </c>
      <c r="G98" s="133"/>
      <c r="H98" s="78"/>
      <c r="I98" s="79"/>
    </row>
    <row r="99" spans="1:9" ht="18" customHeight="1" thickBot="1">
      <c r="A99" s="20">
        <v>3</v>
      </c>
      <c r="B99" s="21" t="s">
        <v>356</v>
      </c>
      <c r="C99" s="22" t="s">
        <v>357</v>
      </c>
      <c r="D99" s="109">
        <v>63.7</v>
      </c>
      <c r="E99" s="109"/>
      <c r="F99" s="538">
        <v>107021</v>
      </c>
      <c r="G99" s="23" t="s">
        <v>358</v>
      </c>
      <c r="H99" s="64"/>
      <c r="I99" s="64"/>
    </row>
    <row r="100" spans="1:9" ht="18" customHeight="1" thickBot="1">
      <c r="A100" s="106">
        <v>4</v>
      </c>
      <c r="B100" s="107" t="s">
        <v>359</v>
      </c>
      <c r="C100" s="108" t="s">
        <v>357</v>
      </c>
      <c r="D100" s="109">
        <v>65</v>
      </c>
      <c r="E100" s="109"/>
      <c r="F100" s="539">
        <v>126525.97</v>
      </c>
      <c r="G100" s="23" t="s">
        <v>358</v>
      </c>
      <c r="H100" s="77"/>
      <c r="I100" s="67"/>
    </row>
    <row r="101" spans="1:9" ht="18" customHeight="1" thickBot="1">
      <c r="A101" s="89"/>
      <c r="B101" s="90" t="s">
        <v>360</v>
      </c>
      <c r="C101" s="91"/>
      <c r="D101" s="91"/>
      <c r="E101" s="92"/>
      <c r="F101" s="93">
        <f>F98+F99+F100</f>
        <v>316619.422</v>
      </c>
      <c r="G101" s="94"/>
      <c r="H101" s="77" t="s">
        <v>305</v>
      </c>
      <c r="I101" s="67" t="s">
        <v>322</v>
      </c>
    </row>
    <row r="102" spans="1:10" ht="18" customHeight="1" thickBot="1">
      <c r="A102" s="99"/>
      <c r="B102" s="100" t="s">
        <v>361</v>
      </c>
      <c r="C102" s="101"/>
      <c r="D102" s="101"/>
      <c r="E102" s="102"/>
      <c r="F102" s="103">
        <f>F101*1.18</f>
        <v>373610.91796</v>
      </c>
      <c r="G102" s="68"/>
      <c r="H102" s="77"/>
      <c r="I102" s="63"/>
      <c r="J102" s="47"/>
    </row>
    <row r="103" spans="1:10" ht="18" customHeight="1" thickBot="1">
      <c r="A103" s="95" t="s">
        <v>362</v>
      </c>
      <c r="B103" s="96"/>
      <c r="C103" s="96"/>
      <c r="D103" s="97"/>
      <c r="E103" s="96"/>
      <c r="F103" s="135">
        <f>SUM(F33:F98)</f>
        <v>249217.35599999997</v>
      </c>
      <c r="G103" s="98"/>
      <c r="H103" s="77"/>
      <c r="I103" s="63"/>
      <c r="J103" s="47"/>
    </row>
    <row r="104" spans="1:10" ht="18" customHeight="1">
      <c r="A104" s="86" t="s">
        <v>298</v>
      </c>
      <c r="B104" s="87" t="s">
        <v>299</v>
      </c>
      <c r="C104" s="87" t="s">
        <v>300</v>
      </c>
      <c r="D104" s="87" t="s">
        <v>301</v>
      </c>
      <c r="E104" s="87" t="s">
        <v>302</v>
      </c>
      <c r="F104" s="87" t="s">
        <v>303</v>
      </c>
      <c r="G104" s="88" t="s">
        <v>304</v>
      </c>
      <c r="H104" s="77"/>
      <c r="I104" s="63"/>
      <c r="J104" s="47"/>
    </row>
    <row r="105" spans="1:10" ht="18" customHeight="1" thickBot="1">
      <c r="A105" s="37"/>
      <c r="B105" s="9" t="s">
        <v>306</v>
      </c>
      <c r="C105" s="9" t="s">
        <v>307</v>
      </c>
      <c r="D105" s="9" t="s">
        <v>308</v>
      </c>
      <c r="E105" s="9"/>
      <c r="F105" s="9"/>
      <c r="G105" s="38"/>
      <c r="H105" s="77"/>
      <c r="I105" s="63"/>
      <c r="J105" s="47"/>
    </row>
    <row r="106" spans="1:9" ht="18" customHeight="1" thickBot="1">
      <c r="A106" s="70">
        <v>1</v>
      </c>
      <c r="B106" s="639" t="s">
        <v>459</v>
      </c>
      <c r="C106" s="639"/>
      <c r="D106" s="639"/>
      <c r="E106" s="639"/>
      <c r="F106" s="639"/>
      <c r="G106" s="640"/>
      <c r="H106" s="81"/>
      <c r="I106" s="84"/>
    </row>
    <row r="107" spans="1:9" ht="18" customHeight="1">
      <c r="A107" s="45">
        <v>1</v>
      </c>
      <c r="B107" s="186" t="s">
        <v>486</v>
      </c>
      <c r="C107" s="30" t="s">
        <v>353</v>
      </c>
      <c r="D107" s="30">
        <v>27.9</v>
      </c>
      <c r="E107" s="147">
        <v>341.14</v>
      </c>
      <c r="F107" s="212">
        <f>D107*E107</f>
        <v>9517.805999999999</v>
      </c>
      <c r="G107" s="213" t="s">
        <v>456</v>
      </c>
      <c r="H107" s="81"/>
      <c r="I107" s="84"/>
    </row>
    <row r="108" spans="1:9" ht="18" customHeight="1">
      <c r="A108" s="15" t="s">
        <v>313</v>
      </c>
      <c r="B108" s="176" t="s">
        <v>488</v>
      </c>
      <c r="C108" s="12" t="s">
        <v>353</v>
      </c>
      <c r="D108" s="130">
        <v>12</v>
      </c>
      <c r="E108" s="14">
        <v>341.14</v>
      </c>
      <c r="F108" s="173">
        <f>D108*E108</f>
        <v>4093.68</v>
      </c>
      <c r="G108" s="174" t="s">
        <v>490</v>
      </c>
      <c r="H108" s="77"/>
      <c r="I108" s="66"/>
    </row>
    <row r="109" spans="1:9" ht="18" customHeight="1" thickBot="1">
      <c r="A109" s="42">
        <v>3</v>
      </c>
      <c r="B109" s="540" t="s">
        <v>501</v>
      </c>
      <c r="C109" s="453" t="s">
        <v>353</v>
      </c>
      <c r="D109" s="453">
        <v>39</v>
      </c>
      <c r="E109" s="454">
        <v>341.14</v>
      </c>
      <c r="F109" s="480">
        <f>D109*E109</f>
        <v>13304.46</v>
      </c>
      <c r="G109" s="481" t="s">
        <v>36</v>
      </c>
      <c r="H109" s="81"/>
      <c r="I109" s="84"/>
    </row>
    <row r="110" spans="1:9" ht="18" customHeight="1" thickBot="1">
      <c r="A110" s="32"/>
      <c r="B110" s="482" t="s">
        <v>363</v>
      </c>
      <c r="C110" s="483" t="s">
        <v>353</v>
      </c>
      <c r="D110" s="483">
        <f>SUM(D107:D109)</f>
        <v>78.9</v>
      </c>
      <c r="E110" s="482"/>
      <c r="F110" s="484">
        <f>SUM(F107:F109)</f>
        <v>26915.945999999996</v>
      </c>
      <c r="G110" s="485"/>
      <c r="H110" s="81"/>
      <c r="I110" s="84"/>
    </row>
    <row r="111" spans="1:9" ht="18" customHeight="1" thickBot="1">
      <c r="A111" s="125">
        <v>2</v>
      </c>
      <c r="B111" s="645" t="s">
        <v>458</v>
      </c>
      <c r="C111" s="645"/>
      <c r="D111" s="645"/>
      <c r="E111" s="645"/>
      <c r="F111" s="645"/>
      <c r="G111" s="646"/>
      <c r="H111" s="81"/>
      <c r="I111" s="84"/>
    </row>
    <row r="112" spans="1:9" ht="18" customHeight="1">
      <c r="A112" s="214">
        <v>1</v>
      </c>
      <c r="B112" s="541" t="s">
        <v>494</v>
      </c>
      <c r="C112" s="542" t="s">
        <v>309</v>
      </c>
      <c r="D112" s="542">
        <v>2</v>
      </c>
      <c r="E112" s="541">
        <v>248.82</v>
      </c>
      <c r="F112" s="543">
        <f aca="true" t="shared" si="5" ref="F112:F118">D112*E112</f>
        <v>497.64</v>
      </c>
      <c r="G112" s="544" t="s">
        <v>509</v>
      </c>
      <c r="H112" s="81"/>
      <c r="I112" s="84"/>
    </row>
    <row r="113" spans="1:9" ht="18" customHeight="1">
      <c r="A113" s="215">
        <v>2</v>
      </c>
      <c r="B113" s="545" t="s">
        <v>497</v>
      </c>
      <c r="C113" s="546" t="s">
        <v>309</v>
      </c>
      <c r="D113" s="546">
        <v>7</v>
      </c>
      <c r="E113" s="545">
        <v>248.82</v>
      </c>
      <c r="F113" s="547">
        <f t="shared" si="5"/>
        <v>1741.74</v>
      </c>
      <c r="G113" s="548" t="s">
        <v>24</v>
      </c>
      <c r="H113" s="81"/>
      <c r="I113" s="84"/>
    </row>
    <row r="114" spans="1:9" ht="18" customHeight="1">
      <c r="A114" s="215">
        <v>3</v>
      </c>
      <c r="B114" s="545" t="s">
        <v>497</v>
      </c>
      <c r="C114" s="549" t="s">
        <v>309</v>
      </c>
      <c r="D114" s="546">
        <v>7</v>
      </c>
      <c r="E114" s="545">
        <v>79.28</v>
      </c>
      <c r="F114" s="547">
        <f t="shared" si="5"/>
        <v>554.96</v>
      </c>
      <c r="G114" s="548" t="s">
        <v>23</v>
      </c>
      <c r="H114" s="81"/>
      <c r="I114" s="84"/>
    </row>
    <row r="115" spans="1:9" ht="18" customHeight="1">
      <c r="A115" s="215">
        <v>4</v>
      </c>
      <c r="B115" s="545" t="s">
        <v>501</v>
      </c>
      <c r="C115" s="546" t="s">
        <v>309</v>
      </c>
      <c r="D115" s="546">
        <v>1.15</v>
      </c>
      <c r="E115" s="545">
        <v>575.55</v>
      </c>
      <c r="F115" s="547">
        <f t="shared" si="5"/>
        <v>661.8824999999999</v>
      </c>
      <c r="G115" s="548" t="s">
        <v>35</v>
      </c>
      <c r="H115" s="81"/>
      <c r="I115" s="84"/>
    </row>
    <row r="116" spans="1:9" ht="18" customHeight="1">
      <c r="A116" s="215">
        <v>5</v>
      </c>
      <c r="B116" s="550" t="s">
        <v>515</v>
      </c>
      <c r="C116" s="546" t="s">
        <v>309</v>
      </c>
      <c r="D116" s="546">
        <v>0.4</v>
      </c>
      <c r="E116" s="545">
        <v>353.86</v>
      </c>
      <c r="F116" s="547">
        <f t="shared" si="5"/>
        <v>141.544</v>
      </c>
      <c r="G116" s="548" t="s">
        <v>516</v>
      </c>
      <c r="H116" s="81"/>
      <c r="I116" s="84"/>
    </row>
    <row r="117" spans="1:9" ht="18" customHeight="1">
      <c r="A117" s="215">
        <v>6</v>
      </c>
      <c r="B117" s="550" t="s">
        <v>515</v>
      </c>
      <c r="C117" s="546" t="s">
        <v>309</v>
      </c>
      <c r="D117" s="546">
        <v>0.47</v>
      </c>
      <c r="E117" s="545">
        <v>248.82</v>
      </c>
      <c r="F117" s="547">
        <f t="shared" si="5"/>
        <v>116.94539999999999</v>
      </c>
      <c r="G117" s="548" t="s">
        <v>517</v>
      </c>
      <c r="H117" s="81"/>
      <c r="I117" s="84"/>
    </row>
    <row r="118" spans="1:9" ht="18" customHeight="1" thickBot="1">
      <c r="A118" s="216">
        <v>7</v>
      </c>
      <c r="B118" s="551" t="s">
        <v>466</v>
      </c>
      <c r="C118" s="552" t="s">
        <v>309</v>
      </c>
      <c r="D118" s="552">
        <v>0.3</v>
      </c>
      <c r="E118" s="553">
        <v>143.12</v>
      </c>
      <c r="F118" s="554">
        <f t="shared" si="5"/>
        <v>42.936</v>
      </c>
      <c r="G118" s="555" t="s">
        <v>522</v>
      </c>
      <c r="H118" s="81"/>
      <c r="I118" s="84"/>
    </row>
    <row r="119" spans="1:9" ht="18" customHeight="1" thickBot="1">
      <c r="A119" s="171"/>
      <c r="B119" s="475" t="s">
        <v>363</v>
      </c>
      <c r="C119" s="476" t="s">
        <v>353</v>
      </c>
      <c r="D119" s="476">
        <f>SUM(D112:D118)</f>
        <v>18.319999999999997</v>
      </c>
      <c r="E119" s="475"/>
      <c r="F119" s="556">
        <f>SUM(F112:F118)</f>
        <v>3757.6479</v>
      </c>
      <c r="G119" s="477"/>
      <c r="H119" s="81"/>
      <c r="I119" s="84"/>
    </row>
    <row r="120" spans="1:9" ht="18" customHeight="1" thickBot="1">
      <c r="A120" s="20">
        <v>3</v>
      </c>
      <c r="B120" s="653" t="s">
        <v>320</v>
      </c>
      <c r="C120" s="653"/>
      <c r="D120" s="653"/>
      <c r="E120" s="653"/>
      <c r="F120" s="653"/>
      <c r="G120" s="654"/>
      <c r="H120" s="81"/>
      <c r="I120" s="84"/>
    </row>
    <row r="121" spans="1:9" ht="18" customHeight="1">
      <c r="A121" s="45">
        <v>1</v>
      </c>
      <c r="B121" s="494" t="s">
        <v>515</v>
      </c>
      <c r="C121" s="493" t="s">
        <v>309</v>
      </c>
      <c r="D121" s="493">
        <v>0.47</v>
      </c>
      <c r="E121" s="486">
        <v>381.62</v>
      </c>
      <c r="F121" s="495">
        <f>D121*E121</f>
        <v>179.3614</v>
      </c>
      <c r="G121" s="503" t="s">
        <v>518</v>
      </c>
      <c r="H121" s="81"/>
      <c r="I121" s="84"/>
    </row>
    <row r="122" spans="1:9" ht="18" customHeight="1" thickBot="1">
      <c r="A122" s="45">
        <v>2</v>
      </c>
      <c r="B122" s="494" t="s">
        <v>486</v>
      </c>
      <c r="C122" s="493" t="s">
        <v>309</v>
      </c>
      <c r="D122" s="493">
        <v>0.45</v>
      </c>
      <c r="E122" s="486">
        <v>381.62</v>
      </c>
      <c r="F122" s="495">
        <f>D122*E122</f>
        <v>171.729</v>
      </c>
      <c r="G122" s="503" t="s">
        <v>16</v>
      </c>
      <c r="H122" s="81"/>
      <c r="I122" s="84"/>
    </row>
    <row r="123" spans="1:11" ht="18" customHeight="1" thickBot="1">
      <c r="A123" s="49"/>
      <c r="B123" s="557" t="s">
        <v>363</v>
      </c>
      <c r="C123" s="558" t="s">
        <v>309</v>
      </c>
      <c r="D123" s="558">
        <f>SUM(D121:D122)</f>
        <v>0.9199999999999999</v>
      </c>
      <c r="E123" s="557"/>
      <c r="F123" s="559">
        <f>SUM(F121:F122)</f>
        <v>351.09040000000005</v>
      </c>
      <c r="G123" s="560"/>
      <c r="H123" s="81"/>
      <c r="I123" s="84"/>
      <c r="J123" s="31"/>
      <c r="K123" s="31"/>
    </row>
    <row r="124" spans="1:7" ht="19.5" thickBot="1">
      <c r="A124" s="117"/>
      <c r="B124" s="118" t="s">
        <v>364</v>
      </c>
      <c r="C124" s="119"/>
      <c r="D124" s="120"/>
      <c r="E124" s="118"/>
      <c r="F124" s="121">
        <f>F123+F119+F110</f>
        <v>31024.684299999997</v>
      </c>
      <c r="G124" s="61"/>
    </row>
    <row r="125" spans="1:7" ht="19.5" thickBot="1">
      <c r="A125" s="112"/>
      <c r="B125" s="113" t="s">
        <v>361</v>
      </c>
      <c r="C125" s="114"/>
      <c r="D125" s="114"/>
      <c r="E125" s="113"/>
      <c r="F125" s="115">
        <f>F124*1.18</f>
        <v>36609.12747399999</v>
      </c>
      <c r="G125" s="116"/>
    </row>
    <row r="126" spans="1:7" ht="18.75">
      <c r="A126" s="1"/>
      <c r="B126" s="2" t="s">
        <v>365</v>
      </c>
      <c r="C126" s="1"/>
      <c r="D126" s="631">
        <f>F101+F124</f>
        <v>347644.10630000004</v>
      </c>
      <c r="E126" s="631"/>
      <c r="F126" s="631"/>
      <c r="G126" s="3"/>
    </row>
    <row r="127" spans="1:7" ht="18.75">
      <c r="A127" s="1"/>
      <c r="B127" s="2" t="s">
        <v>366</v>
      </c>
      <c r="C127" s="1"/>
      <c r="D127" s="632">
        <f>D126*1.18</f>
        <v>410220.045434</v>
      </c>
      <c r="E127" s="632"/>
      <c r="F127" s="632"/>
      <c r="G127" s="3"/>
    </row>
    <row r="128" spans="1:7" ht="18.75">
      <c r="A128" s="1"/>
      <c r="B128" s="2"/>
      <c r="C128" s="1"/>
      <c r="D128" s="105"/>
      <c r="E128" s="105"/>
      <c r="F128" s="105"/>
      <c r="G128" s="3"/>
    </row>
    <row r="129" spans="1:7" ht="18.75">
      <c r="A129" s="3" t="s">
        <v>367</v>
      </c>
      <c r="B129" s="3"/>
      <c r="C129" s="4"/>
      <c r="D129" s="4"/>
      <c r="E129" s="5"/>
      <c r="F129" s="5"/>
      <c r="G129" s="6"/>
    </row>
    <row r="130" spans="1:7" ht="18.75">
      <c r="A130" s="3" t="s">
        <v>368</v>
      </c>
      <c r="B130" s="3"/>
      <c r="C130" s="4"/>
      <c r="D130" s="4"/>
      <c r="E130" s="633" t="s">
        <v>369</v>
      </c>
      <c r="F130" s="633"/>
      <c r="G130" s="6"/>
    </row>
    <row r="131" spans="1:7" ht="18.75">
      <c r="A131" s="3" t="s">
        <v>370</v>
      </c>
      <c r="B131" s="3"/>
      <c r="C131" s="3"/>
      <c r="D131" s="4"/>
      <c r="E131" s="7"/>
      <c r="F131" s="7"/>
      <c r="G131" s="6"/>
    </row>
    <row r="132" spans="1:7" ht="18.75">
      <c r="A132" s="1"/>
      <c r="B132" s="5"/>
      <c r="C132" s="4"/>
      <c r="D132" s="4"/>
      <c r="E132" s="73"/>
      <c r="F132" s="73"/>
      <c r="G132" s="6"/>
    </row>
    <row r="133" spans="1:7" ht="18.75">
      <c r="A133" s="1"/>
      <c r="B133" s="5"/>
      <c r="C133" s="4"/>
      <c r="D133" s="4"/>
      <c r="E133" s="5" t="s">
        <v>318</v>
      </c>
      <c r="F133" s="5"/>
      <c r="G133" s="6"/>
    </row>
  </sheetData>
  <sheetProtection/>
  <mergeCells count="13">
    <mergeCell ref="I5:I6"/>
    <mergeCell ref="B7:G7"/>
    <mergeCell ref="A1:G1"/>
    <mergeCell ref="A2:G2"/>
    <mergeCell ref="A3:G3"/>
    <mergeCell ref="A4:G4"/>
    <mergeCell ref="H5:H6"/>
    <mergeCell ref="D127:F127"/>
    <mergeCell ref="E130:F130"/>
    <mergeCell ref="B106:G106"/>
    <mergeCell ref="B111:G111"/>
    <mergeCell ref="B120:G120"/>
    <mergeCell ref="D126:F126"/>
  </mergeCells>
  <printOptions/>
  <pageMargins left="0.41" right="0.25" top="0.2" bottom="0.2" header="0.2" footer="0.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U71"/>
  <sheetViews>
    <sheetView zoomScale="75" zoomScaleNormal="75" zoomScalePageLayoutView="0" workbookViewId="0" topLeftCell="A1">
      <selection activeCell="J22" sqref="J1:J16384"/>
    </sheetView>
  </sheetViews>
  <sheetFormatPr defaultColWidth="9.140625" defaultRowHeight="12.75"/>
  <cols>
    <col min="1" max="1" width="8.8515625" style="0" customWidth="1"/>
    <col min="2" max="2" width="41.57421875" style="0" customWidth="1"/>
    <col min="3" max="3" width="16.8515625" style="0" customWidth="1"/>
    <col min="4" max="4" width="19.8515625" style="0" customWidth="1"/>
    <col min="5" max="5" width="16.57421875" style="0" customWidth="1"/>
    <col min="6" max="6" width="21.421875" style="0" customWidth="1"/>
    <col min="7" max="7" width="69.7109375" style="0" customWidth="1"/>
    <col min="8" max="8" width="51.421875" style="0" hidden="1" customWidth="1"/>
    <col min="9" max="9" width="34.28125" style="0" hidden="1" customWidth="1"/>
    <col min="10" max="10" width="16.57421875" style="0" customWidth="1"/>
    <col min="11" max="11" width="15.140625" style="0" customWidth="1"/>
    <col min="13" max="13" width="9.28125" style="0" bestFit="1" customWidth="1"/>
    <col min="15" max="15" width="15.57421875" style="0" bestFit="1" customWidth="1"/>
  </cols>
  <sheetData>
    <row r="1" spans="1:7" ht="20.25">
      <c r="A1" s="619" t="s">
        <v>315</v>
      </c>
      <c r="B1" s="620"/>
      <c r="C1" s="620"/>
      <c r="D1" s="620"/>
      <c r="E1" s="620"/>
      <c r="F1" s="620"/>
      <c r="G1" s="620"/>
    </row>
    <row r="2" spans="1:7" ht="20.25">
      <c r="A2" s="621" t="s">
        <v>460</v>
      </c>
      <c r="B2" s="622"/>
      <c r="C2" s="622"/>
      <c r="D2" s="622"/>
      <c r="E2" s="622"/>
      <c r="F2" s="622"/>
      <c r="G2" s="622"/>
    </row>
    <row r="3" spans="1:7" ht="21" thickBot="1">
      <c r="A3" s="621" t="s">
        <v>571</v>
      </c>
      <c r="B3" s="622"/>
      <c r="C3" s="622"/>
      <c r="D3" s="622"/>
      <c r="E3" s="622"/>
      <c r="F3" s="622"/>
      <c r="G3" s="622"/>
    </row>
    <row r="4" spans="1:7" ht="16.5" thickBot="1">
      <c r="A4" s="623" t="s">
        <v>297</v>
      </c>
      <c r="B4" s="624"/>
      <c r="C4" s="624"/>
      <c r="D4" s="624"/>
      <c r="E4" s="624"/>
      <c r="F4" s="624"/>
      <c r="G4" s="625"/>
    </row>
    <row r="5" spans="1:7" ht="15.75">
      <c r="A5" s="85" t="s">
        <v>298</v>
      </c>
      <c r="B5" s="57" t="s">
        <v>299</v>
      </c>
      <c r="C5" s="58" t="s">
        <v>300</v>
      </c>
      <c r="D5" s="58" t="s">
        <v>301</v>
      </c>
      <c r="E5" s="58" t="s">
        <v>302</v>
      </c>
      <c r="F5" s="58" t="s">
        <v>303</v>
      </c>
      <c r="G5" s="59" t="s">
        <v>304</v>
      </c>
    </row>
    <row r="6" spans="1:7" ht="16.5" thickBot="1">
      <c r="A6" s="56"/>
      <c r="B6" s="43" t="s">
        <v>306</v>
      </c>
      <c r="C6" s="8" t="s">
        <v>307</v>
      </c>
      <c r="D6" s="10" t="s">
        <v>308</v>
      </c>
      <c r="E6" s="8"/>
      <c r="F6" s="8"/>
      <c r="G6" s="44"/>
    </row>
    <row r="7" spans="1:7" ht="19.5" thickBot="1">
      <c r="A7" s="72">
        <v>1</v>
      </c>
      <c r="B7" s="634" t="s">
        <v>310</v>
      </c>
      <c r="C7" s="635"/>
      <c r="D7" s="635"/>
      <c r="E7" s="635"/>
      <c r="F7" s="635"/>
      <c r="G7" s="636"/>
    </row>
    <row r="8" spans="1:7" s="462" customFormat="1" ht="18.75">
      <c r="A8" s="499">
        <v>1</v>
      </c>
      <c r="B8" s="500" t="s">
        <v>469</v>
      </c>
      <c r="C8" s="501" t="s">
        <v>312</v>
      </c>
      <c r="D8" s="465">
        <v>3</v>
      </c>
      <c r="E8" s="494">
        <v>274.05</v>
      </c>
      <c r="F8" s="502">
        <f aca="true" t="shared" si="0" ref="F8:F42">D8*E8</f>
        <v>822.1500000000001</v>
      </c>
      <c r="G8" s="503" t="s">
        <v>624</v>
      </c>
    </row>
    <row r="9" spans="1:7" s="462" customFormat="1" ht="18.75">
      <c r="A9" s="504">
        <v>2</v>
      </c>
      <c r="B9" s="497" t="s">
        <v>469</v>
      </c>
      <c r="C9" s="505" t="s">
        <v>76</v>
      </c>
      <c r="D9" s="505">
        <v>1</v>
      </c>
      <c r="E9" s="451">
        <v>568.37</v>
      </c>
      <c r="F9" s="460">
        <f t="shared" si="0"/>
        <v>568.37</v>
      </c>
      <c r="G9" s="472" t="s">
        <v>625</v>
      </c>
    </row>
    <row r="10" spans="1:7" s="462" customFormat="1" ht="18.75">
      <c r="A10" s="504">
        <v>3</v>
      </c>
      <c r="B10" s="497" t="s">
        <v>469</v>
      </c>
      <c r="C10" s="505" t="s">
        <v>312</v>
      </c>
      <c r="D10" s="505">
        <v>2</v>
      </c>
      <c r="E10" s="14">
        <v>598.39</v>
      </c>
      <c r="F10" s="110">
        <f t="shared" si="0"/>
        <v>1196.78</v>
      </c>
      <c r="G10" s="461" t="s">
        <v>626</v>
      </c>
    </row>
    <row r="11" spans="1:7" s="462" customFormat="1" ht="18.75">
      <c r="A11" s="504">
        <v>4</v>
      </c>
      <c r="B11" s="497" t="s">
        <v>469</v>
      </c>
      <c r="C11" s="449" t="s">
        <v>312</v>
      </c>
      <c r="D11" s="130">
        <v>1</v>
      </c>
      <c r="E11" s="14">
        <v>170.6</v>
      </c>
      <c r="F11" s="110">
        <f t="shared" si="0"/>
        <v>170.6</v>
      </c>
      <c r="G11" s="129" t="s">
        <v>627</v>
      </c>
    </row>
    <row r="12" spans="1:7" s="462" customFormat="1" ht="18.75">
      <c r="A12" s="504">
        <v>5</v>
      </c>
      <c r="B12" s="497" t="s">
        <v>469</v>
      </c>
      <c r="C12" s="449" t="s">
        <v>312</v>
      </c>
      <c r="D12" s="130">
        <v>1</v>
      </c>
      <c r="E12" s="14">
        <v>659.96</v>
      </c>
      <c r="F12" s="110">
        <f t="shared" si="0"/>
        <v>659.96</v>
      </c>
      <c r="G12" s="461" t="s">
        <v>628</v>
      </c>
    </row>
    <row r="13" spans="1:7" s="462" customFormat="1" ht="18.75">
      <c r="A13" s="504">
        <v>6</v>
      </c>
      <c r="B13" s="497" t="s">
        <v>469</v>
      </c>
      <c r="C13" s="449" t="s">
        <v>312</v>
      </c>
      <c r="D13" s="130">
        <v>1</v>
      </c>
      <c r="E13" s="14">
        <v>303.49</v>
      </c>
      <c r="F13" s="110">
        <f t="shared" si="0"/>
        <v>303.49</v>
      </c>
      <c r="G13" s="472" t="s">
        <v>629</v>
      </c>
    </row>
    <row r="14" spans="1:7" s="462" customFormat="1" ht="18.75">
      <c r="A14" s="504">
        <v>7</v>
      </c>
      <c r="B14" s="497" t="s">
        <v>470</v>
      </c>
      <c r="C14" s="449" t="s">
        <v>312</v>
      </c>
      <c r="D14" s="130">
        <v>4</v>
      </c>
      <c r="E14" s="14">
        <v>274.05</v>
      </c>
      <c r="F14" s="110">
        <f t="shared" si="0"/>
        <v>1096.2</v>
      </c>
      <c r="G14" s="472" t="s">
        <v>630</v>
      </c>
    </row>
    <row r="15" spans="1:7" s="462" customFormat="1" ht="18.75">
      <c r="A15" s="504">
        <v>8</v>
      </c>
      <c r="B15" s="497" t="s">
        <v>470</v>
      </c>
      <c r="C15" s="449" t="s">
        <v>312</v>
      </c>
      <c r="D15" s="130">
        <v>1</v>
      </c>
      <c r="E15" s="14">
        <v>454.11</v>
      </c>
      <c r="F15" s="110">
        <f t="shared" si="0"/>
        <v>454.11</v>
      </c>
      <c r="G15" s="461" t="s">
        <v>631</v>
      </c>
    </row>
    <row r="16" spans="1:7" s="462" customFormat="1" ht="18.75">
      <c r="A16" s="504">
        <v>9</v>
      </c>
      <c r="B16" s="497" t="s">
        <v>470</v>
      </c>
      <c r="C16" s="449" t="s">
        <v>312</v>
      </c>
      <c r="D16" s="130">
        <v>1</v>
      </c>
      <c r="E16" s="14">
        <v>798.23</v>
      </c>
      <c r="F16" s="110">
        <f t="shared" si="0"/>
        <v>798.23</v>
      </c>
      <c r="G16" s="14" t="s">
        <v>632</v>
      </c>
    </row>
    <row r="17" spans="1:7" s="462" customFormat="1" ht="18.75">
      <c r="A17" s="504">
        <v>10</v>
      </c>
      <c r="B17" s="497" t="s">
        <v>466</v>
      </c>
      <c r="C17" s="449" t="s">
        <v>312</v>
      </c>
      <c r="D17" s="449">
        <v>1</v>
      </c>
      <c r="E17" s="451">
        <v>303.49</v>
      </c>
      <c r="F17" s="460">
        <f t="shared" si="0"/>
        <v>303.49</v>
      </c>
      <c r="G17" s="461" t="s">
        <v>633</v>
      </c>
    </row>
    <row r="18" spans="1:7" s="462" customFormat="1" ht="18.75">
      <c r="A18" s="504">
        <v>11</v>
      </c>
      <c r="B18" s="497" t="s">
        <v>466</v>
      </c>
      <c r="C18" s="449" t="s">
        <v>312</v>
      </c>
      <c r="D18" s="449">
        <v>4</v>
      </c>
      <c r="E18" s="494">
        <v>274.05</v>
      </c>
      <c r="F18" s="502">
        <f>D18*E18</f>
        <v>1096.2</v>
      </c>
      <c r="G18" s="503" t="s">
        <v>634</v>
      </c>
    </row>
    <row r="19" spans="1:7" s="462" customFormat="1" ht="18.75">
      <c r="A19" s="504">
        <v>12</v>
      </c>
      <c r="B19" s="497" t="s">
        <v>466</v>
      </c>
      <c r="C19" s="449" t="s">
        <v>312</v>
      </c>
      <c r="D19" s="449">
        <v>1</v>
      </c>
      <c r="E19" s="451">
        <v>454.11</v>
      </c>
      <c r="F19" s="460">
        <f t="shared" si="0"/>
        <v>454.11</v>
      </c>
      <c r="G19" s="461" t="s">
        <v>635</v>
      </c>
    </row>
    <row r="20" spans="1:7" s="462" customFormat="1" ht="18.75">
      <c r="A20" s="504">
        <v>13</v>
      </c>
      <c r="B20" s="497" t="s">
        <v>466</v>
      </c>
      <c r="C20" s="449" t="s">
        <v>76</v>
      </c>
      <c r="D20" s="130">
        <v>1</v>
      </c>
      <c r="E20" s="14">
        <v>568.37</v>
      </c>
      <c r="F20" s="110">
        <f t="shared" si="0"/>
        <v>568.37</v>
      </c>
      <c r="G20" s="472" t="s">
        <v>636</v>
      </c>
    </row>
    <row r="21" spans="1:7" s="462" customFormat="1" ht="18.75">
      <c r="A21" s="504">
        <v>14</v>
      </c>
      <c r="B21" s="497" t="s">
        <v>463</v>
      </c>
      <c r="C21" s="505" t="s">
        <v>312</v>
      </c>
      <c r="D21" s="449">
        <v>1</v>
      </c>
      <c r="E21" s="451">
        <v>481.46</v>
      </c>
      <c r="F21" s="460">
        <f t="shared" si="0"/>
        <v>481.46</v>
      </c>
      <c r="G21" s="472" t="s">
        <v>637</v>
      </c>
    </row>
    <row r="22" spans="1:7" s="462" customFormat="1" ht="18.75">
      <c r="A22" s="504">
        <v>15</v>
      </c>
      <c r="B22" s="497" t="s">
        <v>463</v>
      </c>
      <c r="C22" s="505" t="s">
        <v>312</v>
      </c>
      <c r="D22" s="505">
        <v>1</v>
      </c>
      <c r="E22" s="451">
        <v>303.49</v>
      </c>
      <c r="F22" s="460">
        <f t="shared" si="0"/>
        <v>303.49</v>
      </c>
      <c r="G22" s="472" t="s">
        <v>638</v>
      </c>
    </row>
    <row r="23" spans="1:21" s="462" customFormat="1" ht="18.75">
      <c r="A23" s="504">
        <v>16</v>
      </c>
      <c r="B23" s="451" t="s">
        <v>475</v>
      </c>
      <c r="C23" s="505" t="s">
        <v>312</v>
      </c>
      <c r="D23" s="449">
        <v>1</v>
      </c>
      <c r="E23" s="494">
        <v>274.05</v>
      </c>
      <c r="F23" s="502">
        <f>D23*E23</f>
        <v>274.05</v>
      </c>
      <c r="G23" s="503" t="s">
        <v>639</v>
      </c>
      <c r="J23" s="509"/>
      <c r="K23" s="510"/>
      <c r="L23" s="489"/>
      <c r="M23" s="511"/>
      <c r="N23" s="508"/>
      <c r="O23" s="512"/>
      <c r="P23" s="469"/>
      <c r="Q23" s="469"/>
      <c r="R23" s="469"/>
      <c r="S23" s="469"/>
      <c r="T23" s="469"/>
      <c r="U23" s="469"/>
    </row>
    <row r="24" spans="1:21" s="462" customFormat="1" ht="18.75">
      <c r="A24" s="504">
        <v>17</v>
      </c>
      <c r="B24" s="451" t="s">
        <v>475</v>
      </c>
      <c r="C24" s="505" t="s">
        <v>76</v>
      </c>
      <c r="D24" s="505">
        <v>1</v>
      </c>
      <c r="E24" s="451">
        <v>568.37</v>
      </c>
      <c r="F24" s="460">
        <f>D24*E24</f>
        <v>568.37</v>
      </c>
      <c r="G24" s="472" t="s">
        <v>640</v>
      </c>
      <c r="J24" s="509"/>
      <c r="K24" s="510"/>
      <c r="L24" s="489"/>
      <c r="M24" s="511"/>
      <c r="N24" s="508"/>
      <c r="O24" s="512"/>
      <c r="P24" s="469"/>
      <c r="Q24" s="469"/>
      <c r="R24" s="469"/>
      <c r="S24" s="469"/>
      <c r="T24" s="469"/>
      <c r="U24" s="469"/>
    </row>
    <row r="25" spans="1:21" s="462" customFormat="1" ht="18.75">
      <c r="A25" s="504">
        <v>18</v>
      </c>
      <c r="B25" s="451" t="s">
        <v>475</v>
      </c>
      <c r="C25" s="449" t="s">
        <v>312</v>
      </c>
      <c r="D25" s="449">
        <v>3</v>
      </c>
      <c r="E25" s="451">
        <v>303.49</v>
      </c>
      <c r="F25" s="460">
        <f>D25*E25</f>
        <v>910.47</v>
      </c>
      <c r="G25" s="472" t="s">
        <v>641</v>
      </c>
      <c r="J25" s="509"/>
      <c r="K25" s="510"/>
      <c r="L25" s="489"/>
      <c r="M25" s="511"/>
      <c r="N25" s="508"/>
      <c r="O25" s="512"/>
      <c r="P25" s="469"/>
      <c r="Q25" s="469"/>
      <c r="R25" s="469"/>
      <c r="S25" s="469"/>
      <c r="T25" s="469"/>
      <c r="U25" s="469"/>
    </row>
    <row r="26" spans="1:21" s="462" customFormat="1" ht="18.75">
      <c r="A26" s="504">
        <v>19</v>
      </c>
      <c r="B26" s="451" t="s">
        <v>475</v>
      </c>
      <c r="C26" s="449" t="s">
        <v>353</v>
      </c>
      <c r="D26" s="130">
        <v>15</v>
      </c>
      <c r="E26" s="14">
        <v>108.13</v>
      </c>
      <c r="F26" s="110">
        <f t="shared" si="0"/>
        <v>1621.9499999999998</v>
      </c>
      <c r="G26" s="129" t="s">
        <v>642</v>
      </c>
      <c r="J26" s="509"/>
      <c r="K26" s="510"/>
      <c r="L26" s="489"/>
      <c r="M26" s="511"/>
      <c r="N26" s="508"/>
      <c r="O26" s="512"/>
      <c r="P26" s="469"/>
      <c r="Q26" s="469"/>
      <c r="R26" s="469"/>
      <c r="S26" s="469"/>
      <c r="T26" s="469"/>
      <c r="U26" s="469"/>
    </row>
    <row r="27" spans="1:21" s="462" customFormat="1" ht="18.75">
      <c r="A27" s="504">
        <v>20</v>
      </c>
      <c r="B27" s="451" t="s">
        <v>479</v>
      </c>
      <c r="C27" s="449" t="s">
        <v>312</v>
      </c>
      <c r="D27" s="130">
        <v>2</v>
      </c>
      <c r="E27" s="494">
        <v>274.05</v>
      </c>
      <c r="F27" s="502">
        <f>D27*E27</f>
        <v>548.1</v>
      </c>
      <c r="G27" s="503" t="s">
        <v>643</v>
      </c>
      <c r="J27" s="509"/>
      <c r="K27" s="510"/>
      <c r="L27" s="489"/>
      <c r="M27" s="511"/>
      <c r="N27" s="508"/>
      <c r="O27" s="512"/>
      <c r="P27" s="469"/>
      <c r="Q27" s="469"/>
      <c r="R27" s="469"/>
      <c r="S27" s="469"/>
      <c r="T27" s="469"/>
      <c r="U27" s="469"/>
    </row>
    <row r="28" spans="1:7" s="462" customFormat="1" ht="18.75">
      <c r="A28" s="504">
        <v>21</v>
      </c>
      <c r="B28" s="451" t="s">
        <v>479</v>
      </c>
      <c r="C28" s="505" t="s">
        <v>76</v>
      </c>
      <c r="D28" s="505">
        <v>1</v>
      </c>
      <c r="E28" s="451">
        <v>568.37</v>
      </c>
      <c r="F28" s="460">
        <f t="shared" si="0"/>
        <v>568.37</v>
      </c>
      <c r="G28" s="472" t="s">
        <v>644</v>
      </c>
    </row>
    <row r="29" spans="1:7" s="462" customFormat="1" ht="18.75">
      <c r="A29" s="504">
        <v>22</v>
      </c>
      <c r="B29" s="451" t="s">
        <v>479</v>
      </c>
      <c r="C29" s="449" t="s">
        <v>312</v>
      </c>
      <c r="D29" s="130">
        <v>1</v>
      </c>
      <c r="E29" s="14">
        <v>80.39</v>
      </c>
      <c r="F29" s="110">
        <f t="shared" si="0"/>
        <v>80.39</v>
      </c>
      <c r="G29" s="129" t="s">
        <v>645</v>
      </c>
    </row>
    <row r="30" spans="1:7" s="462" customFormat="1" ht="18.75">
      <c r="A30" s="504">
        <v>23</v>
      </c>
      <c r="B30" s="451" t="s">
        <v>482</v>
      </c>
      <c r="C30" s="449" t="s">
        <v>312</v>
      </c>
      <c r="D30" s="449">
        <v>2</v>
      </c>
      <c r="E30" s="451">
        <v>303.49</v>
      </c>
      <c r="F30" s="460">
        <f>D30*E30</f>
        <v>606.98</v>
      </c>
      <c r="G30" s="472" t="s">
        <v>646</v>
      </c>
    </row>
    <row r="31" spans="1:7" s="462" customFormat="1" ht="18.75">
      <c r="A31" s="504">
        <v>24</v>
      </c>
      <c r="B31" s="451" t="s">
        <v>482</v>
      </c>
      <c r="C31" s="449" t="s">
        <v>312</v>
      </c>
      <c r="D31" s="130">
        <v>3</v>
      </c>
      <c r="E31" s="14">
        <v>481.46</v>
      </c>
      <c r="F31" s="110">
        <f t="shared" si="0"/>
        <v>1444.3799999999999</v>
      </c>
      <c r="G31" s="472" t="s">
        <v>647</v>
      </c>
    </row>
    <row r="32" spans="1:7" s="462" customFormat="1" ht="18.75">
      <c r="A32" s="504">
        <v>25</v>
      </c>
      <c r="B32" s="451" t="s">
        <v>482</v>
      </c>
      <c r="C32" s="449" t="s">
        <v>312</v>
      </c>
      <c r="D32" s="130">
        <v>1</v>
      </c>
      <c r="E32" s="14">
        <v>170.6</v>
      </c>
      <c r="F32" s="110">
        <f t="shared" si="0"/>
        <v>170.6</v>
      </c>
      <c r="G32" s="129" t="s">
        <v>648</v>
      </c>
    </row>
    <row r="33" spans="1:7" s="462" customFormat="1" ht="18.75">
      <c r="A33" s="504">
        <v>26</v>
      </c>
      <c r="B33" s="513" t="s">
        <v>491</v>
      </c>
      <c r="C33" s="449" t="s">
        <v>312</v>
      </c>
      <c r="D33" s="449">
        <v>1</v>
      </c>
      <c r="E33" s="451">
        <v>1262</v>
      </c>
      <c r="F33" s="460">
        <f t="shared" si="0"/>
        <v>1262</v>
      </c>
      <c r="G33" s="461" t="s">
        <v>649</v>
      </c>
    </row>
    <row r="34" spans="1:7" s="462" customFormat="1" ht="18.75">
      <c r="A34" s="504">
        <v>27</v>
      </c>
      <c r="B34" s="513" t="s">
        <v>486</v>
      </c>
      <c r="C34" s="505" t="s">
        <v>312</v>
      </c>
      <c r="D34" s="449">
        <v>1</v>
      </c>
      <c r="E34" s="451">
        <v>303.49</v>
      </c>
      <c r="F34" s="460">
        <f t="shared" si="0"/>
        <v>303.49</v>
      </c>
      <c r="G34" s="472" t="s">
        <v>189</v>
      </c>
    </row>
    <row r="35" spans="1:7" s="462" customFormat="1" ht="18.75">
      <c r="A35" s="504">
        <v>28</v>
      </c>
      <c r="B35" s="513" t="s">
        <v>486</v>
      </c>
      <c r="C35" s="505" t="s">
        <v>76</v>
      </c>
      <c r="D35" s="449">
        <v>1</v>
      </c>
      <c r="E35" s="451">
        <v>568.37</v>
      </c>
      <c r="F35" s="460">
        <f t="shared" si="0"/>
        <v>568.37</v>
      </c>
      <c r="G35" s="472" t="s">
        <v>650</v>
      </c>
    </row>
    <row r="36" spans="1:7" s="462" customFormat="1" ht="18.75">
      <c r="A36" s="504">
        <v>29</v>
      </c>
      <c r="B36" s="513" t="s">
        <v>486</v>
      </c>
      <c r="C36" s="505" t="s">
        <v>312</v>
      </c>
      <c r="D36" s="449">
        <v>1</v>
      </c>
      <c r="E36" s="451">
        <v>798.23</v>
      </c>
      <c r="F36" s="460">
        <f t="shared" si="0"/>
        <v>798.23</v>
      </c>
      <c r="G36" s="14" t="s">
        <v>632</v>
      </c>
    </row>
    <row r="37" spans="1:7" s="462" customFormat="1" ht="18.75">
      <c r="A37" s="504">
        <v>30</v>
      </c>
      <c r="B37" s="513" t="s">
        <v>497</v>
      </c>
      <c r="C37" s="449" t="s">
        <v>572</v>
      </c>
      <c r="D37" s="449">
        <v>1</v>
      </c>
      <c r="E37" s="451">
        <v>303.49</v>
      </c>
      <c r="F37" s="460">
        <f t="shared" si="0"/>
        <v>303.49</v>
      </c>
      <c r="G37" s="472" t="s">
        <v>640</v>
      </c>
    </row>
    <row r="38" spans="1:7" s="462" customFormat="1" ht="18.75">
      <c r="A38" s="504">
        <v>31</v>
      </c>
      <c r="B38" s="513" t="s">
        <v>497</v>
      </c>
      <c r="C38" s="449" t="s">
        <v>312</v>
      </c>
      <c r="D38" s="449">
        <v>1</v>
      </c>
      <c r="E38" s="451">
        <v>454.11</v>
      </c>
      <c r="F38" s="460">
        <f t="shared" si="0"/>
        <v>454.11</v>
      </c>
      <c r="G38" s="472" t="s">
        <v>651</v>
      </c>
    </row>
    <row r="39" spans="1:7" s="462" customFormat="1" ht="18.75">
      <c r="A39" s="504">
        <v>32</v>
      </c>
      <c r="B39" s="513" t="s">
        <v>497</v>
      </c>
      <c r="C39" s="449" t="s">
        <v>353</v>
      </c>
      <c r="D39" s="449">
        <v>5</v>
      </c>
      <c r="E39" s="451">
        <v>108.13</v>
      </c>
      <c r="F39" s="460">
        <f t="shared" si="0"/>
        <v>540.65</v>
      </c>
      <c r="G39" s="461" t="s">
        <v>652</v>
      </c>
    </row>
    <row r="40" spans="1:7" s="462" customFormat="1" ht="18.75">
      <c r="A40" s="504">
        <v>33</v>
      </c>
      <c r="B40" s="513" t="s">
        <v>500</v>
      </c>
      <c r="C40" s="449" t="s">
        <v>312</v>
      </c>
      <c r="D40" s="449">
        <v>6</v>
      </c>
      <c r="E40" s="494">
        <v>274.05</v>
      </c>
      <c r="F40" s="502">
        <f>D40*E40</f>
        <v>1644.3000000000002</v>
      </c>
      <c r="G40" s="503" t="s">
        <v>653</v>
      </c>
    </row>
    <row r="41" spans="1:7" s="462" customFormat="1" ht="18.75">
      <c r="A41" s="504">
        <v>34</v>
      </c>
      <c r="B41" s="513" t="s">
        <v>500</v>
      </c>
      <c r="C41" s="449" t="s">
        <v>312</v>
      </c>
      <c r="D41" s="449">
        <v>1</v>
      </c>
      <c r="E41" s="451">
        <v>481.46</v>
      </c>
      <c r="F41" s="460">
        <f t="shared" si="0"/>
        <v>481.46</v>
      </c>
      <c r="G41" s="472" t="s">
        <v>654</v>
      </c>
    </row>
    <row r="42" spans="1:7" s="462" customFormat="1" ht="18.75">
      <c r="A42" s="504">
        <v>35</v>
      </c>
      <c r="B42" s="513" t="s">
        <v>500</v>
      </c>
      <c r="C42" s="449" t="s">
        <v>76</v>
      </c>
      <c r="D42" s="449">
        <v>2</v>
      </c>
      <c r="E42" s="451">
        <v>568.37</v>
      </c>
      <c r="F42" s="460">
        <f t="shared" si="0"/>
        <v>1136.74</v>
      </c>
      <c r="G42" s="472" t="s">
        <v>655</v>
      </c>
    </row>
    <row r="43" spans="1:7" s="462" customFormat="1" ht="18.75">
      <c r="A43" s="504">
        <v>36</v>
      </c>
      <c r="B43" s="451" t="s">
        <v>494</v>
      </c>
      <c r="C43" s="449" t="s">
        <v>76</v>
      </c>
      <c r="D43" s="449">
        <v>2</v>
      </c>
      <c r="E43" s="451">
        <v>568.37</v>
      </c>
      <c r="F43" s="460">
        <f aca="true" t="shared" si="1" ref="F43:F48">D43*E43</f>
        <v>1136.74</v>
      </c>
      <c r="G43" s="472" t="s">
        <v>656</v>
      </c>
    </row>
    <row r="44" spans="1:7" s="462" customFormat="1" ht="18.75">
      <c r="A44" s="504">
        <v>37</v>
      </c>
      <c r="B44" s="451" t="s">
        <v>494</v>
      </c>
      <c r="C44" s="449" t="s">
        <v>312</v>
      </c>
      <c r="D44" s="449">
        <v>2</v>
      </c>
      <c r="E44" s="494">
        <v>274.05</v>
      </c>
      <c r="F44" s="502">
        <f t="shared" si="1"/>
        <v>548.1</v>
      </c>
      <c r="G44" s="503" t="s">
        <v>657</v>
      </c>
    </row>
    <row r="45" spans="1:7" s="462" customFormat="1" ht="18.75">
      <c r="A45" s="504">
        <v>38</v>
      </c>
      <c r="B45" s="451" t="s">
        <v>494</v>
      </c>
      <c r="C45" s="449" t="s">
        <v>312</v>
      </c>
      <c r="D45" s="449">
        <v>5</v>
      </c>
      <c r="E45" s="451">
        <v>26.34</v>
      </c>
      <c r="F45" s="460">
        <f t="shared" si="1"/>
        <v>131.7</v>
      </c>
      <c r="G45" s="472" t="s">
        <v>658</v>
      </c>
    </row>
    <row r="46" spans="1:7" s="462" customFormat="1" ht="18.75">
      <c r="A46" s="504">
        <v>39</v>
      </c>
      <c r="B46" s="451" t="s">
        <v>494</v>
      </c>
      <c r="C46" s="449" t="s">
        <v>312</v>
      </c>
      <c r="D46" s="449">
        <v>1</v>
      </c>
      <c r="E46" s="451">
        <v>798.23</v>
      </c>
      <c r="F46" s="460">
        <f t="shared" si="1"/>
        <v>798.23</v>
      </c>
      <c r="G46" s="14" t="s">
        <v>659</v>
      </c>
    </row>
    <row r="47" spans="1:7" s="462" customFormat="1" ht="18.75">
      <c r="A47" s="504">
        <v>40</v>
      </c>
      <c r="B47" s="451" t="s">
        <v>494</v>
      </c>
      <c r="C47" s="449" t="s">
        <v>309</v>
      </c>
      <c r="D47" s="449">
        <v>1.8</v>
      </c>
      <c r="E47" s="451">
        <v>146.1</v>
      </c>
      <c r="F47" s="460">
        <f t="shared" si="1"/>
        <v>262.98</v>
      </c>
      <c r="G47" s="472" t="s">
        <v>660</v>
      </c>
    </row>
    <row r="48" spans="1:7" s="462" customFormat="1" ht="18.75">
      <c r="A48" s="504"/>
      <c r="B48" s="141" t="s">
        <v>382</v>
      </c>
      <c r="C48" s="450" t="s">
        <v>312</v>
      </c>
      <c r="D48" s="450">
        <v>1</v>
      </c>
      <c r="E48" s="452">
        <v>14.87</v>
      </c>
      <c r="F48" s="471">
        <f t="shared" si="1"/>
        <v>14.87</v>
      </c>
      <c r="G48" s="536" t="s">
        <v>660</v>
      </c>
    </row>
    <row r="49" spans="1:7" s="462" customFormat="1" ht="18.75">
      <c r="A49" s="504">
        <v>41</v>
      </c>
      <c r="B49" s="513" t="s">
        <v>501</v>
      </c>
      <c r="C49" s="449" t="s">
        <v>76</v>
      </c>
      <c r="D49" s="449">
        <v>1</v>
      </c>
      <c r="E49" s="451">
        <v>568.37</v>
      </c>
      <c r="F49" s="460">
        <f>D49*E49</f>
        <v>568.37</v>
      </c>
      <c r="G49" s="472" t="s">
        <v>661</v>
      </c>
    </row>
    <row r="50" spans="1:7" s="462" customFormat="1" ht="18.75">
      <c r="A50" s="504">
        <v>42</v>
      </c>
      <c r="B50" s="513" t="s">
        <v>501</v>
      </c>
      <c r="C50" s="449" t="s">
        <v>312</v>
      </c>
      <c r="D50" s="449">
        <v>1</v>
      </c>
      <c r="E50" s="494">
        <v>274.05</v>
      </c>
      <c r="F50" s="502">
        <f>D50*E50</f>
        <v>274.05</v>
      </c>
      <c r="G50" s="503" t="s">
        <v>662</v>
      </c>
    </row>
    <row r="51" spans="1:7" s="462" customFormat="1" ht="18.75">
      <c r="A51" s="504">
        <v>43</v>
      </c>
      <c r="B51" s="513" t="s">
        <v>501</v>
      </c>
      <c r="C51" s="449" t="s">
        <v>312</v>
      </c>
      <c r="D51" s="449">
        <v>1</v>
      </c>
      <c r="E51" s="451">
        <v>798.23</v>
      </c>
      <c r="F51" s="460">
        <f>D51*E51</f>
        <v>798.23</v>
      </c>
      <c r="G51" s="14" t="s">
        <v>663</v>
      </c>
    </row>
    <row r="52" spans="1:7" s="462" customFormat="1" ht="19.5" thickBot="1">
      <c r="A52" s="505">
        <v>44</v>
      </c>
      <c r="B52" s="513" t="s">
        <v>488</v>
      </c>
      <c r="C52" s="449" t="s">
        <v>312</v>
      </c>
      <c r="D52" s="449">
        <v>1</v>
      </c>
      <c r="E52" s="14">
        <v>481.46</v>
      </c>
      <c r="F52" s="110">
        <f>D52*E52</f>
        <v>481.46</v>
      </c>
      <c r="G52" s="472" t="s">
        <v>664</v>
      </c>
    </row>
    <row r="53" spans="1:7" ht="19.5" thickBot="1">
      <c r="A53" s="49"/>
      <c r="B53" s="71" t="s">
        <v>363</v>
      </c>
      <c r="C53" s="127" t="s">
        <v>312</v>
      </c>
      <c r="D53" s="128">
        <v>32</v>
      </c>
      <c r="E53" s="33"/>
      <c r="F53" s="52">
        <f>SUM(F8:F52)</f>
        <v>28578.239999999998</v>
      </c>
      <c r="G53" s="83"/>
    </row>
    <row r="54" spans="1:7" ht="19.5" thickBot="1">
      <c r="A54" s="80"/>
      <c r="B54" s="122" t="s">
        <v>355</v>
      </c>
      <c r="C54" s="122"/>
      <c r="D54" s="134"/>
      <c r="E54" s="122"/>
      <c r="F54" s="537">
        <f>F53</f>
        <v>28578.239999999998</v>
      </c>
      <c r="G54" s="133"/>
    </row>
    <row r="55" spans="1:7" s="462" customFormat="1" ht="19.5" thickBot="1">
      <c r="A55" s="524">
        <v>2</v>
      </c>
      <c r="B55" s="525" t="s">
        <v>356</v>
      </c>
      <c r="C55" s="526" t="s">
        <v>357</v>
      </c>
      <c r="D55" s="527">
        <v>65.5</v>
      </c>
      <c r="E55" s="527"/>
      <c r="F55" s="601">
        <v>121579</v>
      </c>
      <c r="G55" s="528" t="s">
        <v>358</v>
      </c>
    </row>
    <row r="56" spans="1:7" s="462" customFormat="1" ht="19.5" thickBot="1">
      <c r="A56" s="529">
        <v>3</v>
      </c>
      <c r="B56" s="530" t="s">
        <v>359</v>
      </c>
      <c r="C56" s="527" t="s">
        <v>357</v>
      </c>
      <c r="D56" s="531">
        <v>51</v>
      </c>
      <c r="E56" s="527"/>
      <c r="F56" s="601">
        <v>62860.5</v>
      </c>
      <c r="G56" s="528" t="s">
        <v>358</v>
      </c>
    </row>
    <row r="57" spans="1:7" ht="19.5" thickBot="1">
      <c r="A57" s="89"/>
      <c r="B57" s="90" t="s">
        <v>360</v>
      </c>
      <c r="C57" s="91"/>
      <c r="D57" s="91"/>
      <c r="E57" s="92"/>
      <c r="F57" s="93">
        <f>F54+F55+F56</f>
        <v>213017.74</v>
      </c>
      <c r="G57" s="94"/>
    </row>
    <row r="58" spans="1:7" ht="19.5" thickBot="1">
      <c r="A58" s="99"/>
      <c r="B58" s="100" t="s">
        <v>361</v>
      </c>
      <c r="C58" s="101"/>
      <c r="D58" s="101"/>
      <c r="E58" s="102"/>
      <c r="F58" s="103">
        <f>F57*1.18</f>
        <v>251360.93319999997</v>
      </c>
      <c r="G58" s="68"/>
    </row>
    <row r="59" spans="1:7" ht="19.5" thickBot="1">
      <c r="A59" s="95" t="s">
        <v>362</v>
      </c>
      <c r="B59" s="96"/>
      <c r="C59" s="96"/>
      <c r="D59" s="97"/>
      <c r="E59" s="96"/>
      <c r="F59" s="135"/>
      <c r="G59" s="98"/>
    </row>
    <row r="60" spans="1:7" ht="18.75">
      <c r="A60" s="86" t="s">
        <v>298</v>
      </c>
      <c r="B60" s="87" t="s">
        <v>299</v>
      </c>
      <c r="C60" s="87" t="s">
        <v>300</v>
      </c>
      <c r="D60" s="87" t="s">
        <v>301</v>
      </c>
      <c r="E60" s="87" t="s">
        <v>302</v>
      </c>
      <c r="F60" s="87" t="s">
        <v>303</v>
      </c>
      <c r="G60" s="88" t="s">
        <v>304</v>
      </c>
    </row>
    <row r="61" spans="1:7" ht="19.5" thickBot="1">
      <c r="A61" s="532"/>
      <c r="B61" s="533" t="s">
        <v>306</v>
      </c>
      <c r="C61" s="533" t="s">
        <v>307</v>
      </c>
      <c r="D61" s="533" t="s">
        <v>308</v>
      </c>
      <c r="E61" s="533"/>
      <c r="F61" s="533"/>
      <c r="G61" s="534"/>
    </row>
    <row r="62" spans="1:7" ht="19.5" thickBot="1">
      <c r="A62" s="363"/>
      <c r="B62" s="364" t="s">
        <v>364</v>
      </c>
      <c r="C62" s="365"/>
      <c r="D62" s="366"/>
      <c r="E62" s="364"/>
      <c r="F62" s="367">
        <v>0</v>
      </c>
      <c r="G62" s="368"/>
    </row>
    <row r="63" spans="1:7" ht="19.5" thickBot="1">
      <c r="A63" s="112"/>
      <c r="B63" s="113" t="s">
        <v>361</v>
      </c>
      <c r="C63" s="114"/>
      <c r="D63" s="114"/>
      <c r="E63" s="113"/>
      <c r="F63" s="115">
        <f>F62*1.18</f>
        <v>0</v>
      </c>
      <c r="G63" s="116"/>
    </row>
    <row r="64" spans="1:7" ht="18.75">
      <c r="A64" s="1"/>
      <c r="B64" s="2" t="s">
        <v>365</v>
      </c>
      <c r="C64" s="1"/>
      <c r="D64" s="631">
        <f>F57+F62</f>
        <v>213017.74</v>
      </c>
      <c r="E64" s="631"/>
      <c r="F64" s="631"/>
      <c r="G64" s="3"/>
    </row>
    <row r="65" spans="1:7" ht="18.75">
      <c r="A65" s="1"/>
      <c r="B65" s="2" t="s">
        <v>366</v>
      </c>
      <c r="C65" s="1"/>
      <c r="D65" s="632">
        <f>D64*1.18</f>
        <v>251360.93319999997</v>
      </c>
      <c r="E65" s="632"/>
      <c r="F65" s="632"/>
      <c r="G65" s="3"/>
    </row>
    <row r="66" spans="1:7" ht="18.75">
      <c r="A66" s="1"/>
      <c r="B66" s="2"/>
      <c r="C66" s="1"/>
      <c r="D66" s="105"/>
      <c r="E66" s="105"/>
      <c r="F66" s="105"/>
      <c r="G66" s="3"/>
    </row>
    <row r="67" spans="1:7" ht="18.75">
      <c r="A67" s="3" t="s">
        <v>367</v>
      </c>
      <c r="B67" s="3"/>
      <c r="C67" s="4"/>
      <c r="D67" s="4"/>
      <c r="E67" s="5"/>
      <c r="F67" s="5"/>
      <c r="G67" s="6"/>
    </row>
    <row r="68" spans="1:8" ht="18.75">
      <c r="A68" s="3" t="s">
        <v>368</v>
      </c>
      <c r="B68" s="3"/>
      <c r="C68" s="4"/>
      <c r="D68" s="4"/>
      <c r="E68" s="7"/>
      <c r="F68" s="7"/>
      <c r="G68" s="633" t="s">
        <v>369</v>
      </c>
      <c r="H68" s="633"/>
    </row>
    <row r="69" spans="1:7" ht="18.75">
      <c r="A69" s="3" t="s">
        <v>370</v>
      </c>
      <c r="B69" s="3"/>
      <c r="C69" s="3"/>
      <c r="D69" s="4"/>
      <c r="E69" s="7"/>
      <c r="F69" s="7"/>
      <c r="G69" s="6" t="s">
        <v>172</v>
      </c>
    </row>
    <row r="70" spans="1:7" ht="18.75">
      <c r="A70" s="1"/>
      <c r="B70" s="5"/>
      <c r="C70" s="4"/>
      <c r="D70" s="4"/>
      <c r="E70" s="73"/>
      <c r="F70" s="73"/>
      <c r="G70" s="6" t="s">
        <v>173</v>
      </c>
    </row>
    <row r="71" spans="1:7" ht="18.75">
      <c r="A71" s="1"/>
      <c r="B71" s="5"/>
      <c r="C71" s="4"/>
      <c r="D71" s="4"/>
      <c r="E71" s="5" t="s">
        <v>318</v>
      </c>
      <c r="F71" s="5"/>
      <c r="G71" s="6" t="s">
        <v>174</v>
      </c>
    </row>
  </sheetData>
  <sheetProtection/>
  <mergeCells count="8">
    <mergeCell ref="D64:F64"/>
    <mergeCell ref="D65:F65"/>
    <mergeCell ref="G68:H68"/>
    <mergeCell ref="A1:G1"/>
    <mergeCell ref="A2:G2"/>
    <mergeCell ref="A3:G3"/>
    <mergeCell ref="A4:G4"/>
    <mergeCell ref="B7:G7"/>
  </mergeCells>
  <printOptions/>
  <pageMargins left="0.41" right="0.25" top="0.2" bottom="0.2" header="0.2" footer="0.2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80"/>
  <sheetViews>
    <sheetView zoomScale="75" zoomScaleNormal="75" zoomScalePageLayoutView="0" workbookViewId="0" topLeftCell="A1">
      <selection activeCell="J49" sqref="J1:J16384"/>
    </sheetView>
  </sheetViews>
  <sheetFormatPr defaultColWidth="9.140625" defaultRowHeight="12.75"/>
  <cols>
    <col min="1" max="1" width="8.8515625" style="0" customWidth="1"/>
    <col min="2" max="2" width="41.57421875" style="0" customWidth="1"/>
    <col min="3" max="3" width="16.8515625" style="0" customWidth="1"/>
    <col min="4" max="4" width="19.8515625" style="0" customWidth="1"/>
    <col min="5" max="5" width="16.57421875" style="0" customWidth="1"/>
    <col min="6" max="6" width="21.421875" style="0" customWidth="1"/>
    <col min="7" max="7" width="69.7109375" style="0" customWidth="1"/>
    <col min="8" max="8" width="51.421875" style="0" hidden="1" customWidth="1"/>
    <col min="9" max="9" width="34.28125" style="0" hidden="1" customWidth="1"/>
    <col min="10" max="10" width="16.57421875" style="0" customWidth="1"/>
    <col min="11" max="11" width="15.140625" style="0" customWidth="1"/>
    <col min="13" max="13" width="9.28125" style="0" bestFit="1" customWidth="1"/>
    <col min="15" max="15" width="15.57421875" style="0" bestFit="1" customWidth="1"/>
  </cols>
  <sheetData>
    <row r="1" spans="1:7" ht="20.25">
      <c r="A1" s="619" t="s">
        <v>315</v>
      </c>
      <c r="B1" s="620"/>
      <c r="C1" s="620"/>
      <c r="D1" s="620"/>
      <c r="E1" s="620"/>
      <c r="F1" s="620"/>
      <c r="G1" s="620"/>
    </row>
    <row r="2" spans="1:7" ht="20.25">
      <c r="A2" s="621" t="s">
        <v>460</v>
      </c>
      <c r="B2" s="622"/>
      <c r="C2" s="622"/>
      <c r="D2" s="622"/>
      <c r="E2" s="622"/>
      <c r="F2" s="622"/>
      <c r="G2" s="622"/>
    </row>
    <row r="3" spans="1:7" ht="21" thickBot="1">
      <c r="A3" s="621" t="s">
        <v>191</v>
      </c>
      <c r="B3" s="622"/>
      <c r="C3" s="622"/>
      <c r="D3" s="622"/>
      <c r="E3" s="622"/>
      <c r="F3" s="622"/>
      <c r="G3" s="622"/>
    </row>
    <row r="4" spans="1:7" ht="16.5" thickBot="1">
      <c r="A4" s="623" t="s">
        <v>297</v>
      </c>
      <c r="B4" s="624"/>
      <c r="C4" s="624"/>
      <c r="D4" s="624"/>
      <c r="E4" s="624"/>
      <c r="F4" s="624"/>
      <c r="G4" s="625"/>
    </row>
    <row r="5" spans="1:7" ht="15.75">
      <c r="A5" s="85" t="s">
        <v>298</v>
      </c>
      <c r="B5" s="57" t="s">
        <v>299</v>
      </c>
      <c r="C5" s="58" t="s">
        <v>300</v>
      </c>
      <c r="D5" s="58" t="s">
        <v>301</v>
      </c>
      <c r="E5" s="58" t="s">
        <v>302</v>
      </c>
      <c r="F5" s="58" t="s">
        <v>303</v>
      </c>
      <c r="G5" s="59" t="s">
        <v>304</v>
      </c>
    </row>
    <row r="6" spans="1:7" ht="16.5" thickBot="1">
      <c r="A6" s="56"/>
      <c r="B6" s="43" t="s">
        <v>306</v>
      </c>
      <c r="C6" s="8" t="s">
        <v>307</v>
      </c>
      <c r="D6" s="10" t="s">
        <v>308</v>
      </c>
      <c r="E6" s="8"/>
      <c r="F6" s="8"/>
      <c r="G6" s="44"/>
    </row>
    <row r="7" spans="1:7" ht="19.5" thickBot="1">
      <c r="A7" s="172">
        <v>1</v>
      </c>
      <c r="B7" s="626" t="s">
        <v>310</v>
      </c>
      <c r="C7" s="627"/>
      <c r="D7" s="627"/>
      <c r="E7" s="627"/>
      <c r="F7" s="627"/>
      <c r="G7" s="628"/>
    </row>
    <row r="8" spans="1:7" ht="18.75">
      <c r="A8" s="258">
        <v>1</v>
      </c>
      <c r="B8" s="259" t="s">
        <v>469</v>
      </c>
      <c r="C8" s="260" t="s">
        <v>312</v>
      </c>
      <c r="D8" s="126">
        <v>3</v>
      </c>
      <c r="E8" s="139">
        <v>274.05</v>
      </c>
      <c r="F8" s="192">
        <f aca="true" t="shared" si="0" ref="F8:F19">D8*E8</f>
        <v>822.1500000000001</v>
      </c>
      <c r="G8" s="193" t="s">
        <v>211</v>
      </c>
    </row>
    <row r="9" spans="1:7" ht="20.25" customHeight="1">
      <c r="A9" s="250">
        <v>2</v>
      </c>
      <c r="B9" s="222" t="s">
        <v>469</v>
      </c>
      <c r="C9" s="12" t="s">
        <v>99</v>
      </c>
      <c r="D9" s="130">
        <v>1</v>
      </c>
      <c r="E9" s="14">
        <v>568.37</v>
      </c>
      <c r="F9" s="110">
        <f t="shared" si="0"/>
        <v>568.37</v>
      </c>
      <c r="G9" s="19" t="s">
        <v>536</v>
      </c>
    </row>
    <row r="10" spans="1:7" ht="18.75">
      <c r="A10" s="250">
        <v>3</v>
      </c>
      <c r="B10" s="222" t="s">
        <v>469</v>
      </c>
      <c r="C10" s="177" t="s">
        <v>312</v>
      </c>
      <c r="D10" s="223">
        <v>1</v>
      </c>
      <c r="E10" s="14">
        <v>481.46</v>
      </c>
      <c r="F10" s="110">
        <f t="shared" si="0"/>
        <v>481.46</v>
      </c>
      <c r="G10" s="205" t="s">
        <v>538</v>
      </c>
    </row>
    <row r="11" spans="1:7" ht="18.75">
      <c r="A11" s="250">
        <v>4</v>
      </c>
      <c r="B11" s="222" t="s">
        <v>469</v>
      </c>
      <c r="C11" s="12" t="s">
        <v>309</v>
      </c>
      <c r="D11" s="130">
        <v>1.8</v>
      </c>
      <c r="E11" s="14">
        <v>146.1</v>
      </c>
      <c r="F11" s="110">
        <f t="shared" si="0"/>
        <v>262.98</v>
      </c>
      <c r="G11" s="16" t="s">
        <v>537</v>
      </c>
    </row>
    <row r="12" spans="1:7" ht="18.75">
      <c r="A12" s="250"/>
      <c r="B12" s="141" t="s">
        <v>382</v>
      </c>
      <c r="C12" s="48" t="s">
        <v>312</v>
      </c>
      <c r="D12" s="143">
        <v>1</v>
      </c>
      <c r="E12" s="145">
        <v>14.87</v>
      </c>
      <c r="F12" s="110">
        <f t="shared" si="0"/>
        <v>14.87</v>
      </c>
      <c r="G12" s="104" t="s">
        <v>70</v>
      </c>
    </row>
    <row r="13" spans="1:7" ht="18.75">
      <c r="A13" s="250">
        <v>5</v>
      </c>
      <c r="B13" s="222" t="s">
        <v>470</v>
      </c>
      <c r="C13" s="12" t="s">
        <v>99</v>
      </c>
      <c r="D13" s="130">
        <v>1</v>
      </c>
      <c r="E13" s="14">
        <v>568.37</v>
      </c>
      <c r="F13" s="110">
        <f t="shared" si="0"/>
        <v>568.37</v>
      </c>
      <c r="G13" s="19" t="s">
        <v>555</v>
      </c>
    </row>
    <row r="14" spans="1:7" ht="18.75">
      <c r="A14" s="250">
        <v>6</v>
      </c>
      <c r="B14" s="222" t="s">
        <v>466</v>
      </c>
      <c r="C14" s="177" t="s">
        <v>312</v>
      </c>
      <c r="D14" s="130">
        <v>4</v>
      </c>
      <c r="E14" s="14">
        <v>274.05</v>
      </c>
      <c r="F14" s="110">
        <f t="shared" si="0"/>
        <v>1096.2</v>
      </c>
      <c r="G14" s="16" t="s">
        <v>534</v>
      </c>
    </row>
    <row r="15" spans="1:7" ht="18.75">
      <c r="A15" s="250">
        <v>7</v>
      </c>
      <c r="B15" s="222" t="s">
        <v>466</v>
      </c>
      <c r="C15" s="177" t="s">
        <v>312</v>
      </c>
      <c r="D15" s="130">
        <v>2</v>
      </c>
      <c r="E15" s="14">
        <v>454.11</v>
      </c>
      <c r="F15" s="110">
        <f t="shared" si="0"/>
        <v>908.22</v>
      </c>
      <c r="G15" s="129" t="s">
        <v>535</v>
      </c>
    </row>
    <row r="16" spans="1:7" ht="18.75">
      <c r="A16" s="250">
        <v>8</v>
      </c>
      <c r="B16" s="222" t="s">
        <v>463</v>
      </c>
      <c r="C16" s="177" t="s">
        <v>312</v>
      </c>
      <c r="D16" s="130">
        <v>1</v>
      </c>
      <c r="E16" s="222">
        <v>798.23</v>
      </c>
      <c r="F16" s="224">
        <f t="shared" si="0"/>
        <v>798.23</v>
      </c>
      <c r="G16" s="185" t="s">
        <v>446</v>
      </c>
    </row>
    <row r="17" spans="1:7" ht="18.75">
      <c r="A17" s="250">
        <v>9</v>
      </c>
      <c r="B17" s="222" t="s">
        <v>463</v>
      </c>
      <c r="C17" s="177" t="s">
        <v>312</v>
      </c>
      <c r="D17" s="223">
        <v>1</v>
      </c>
      <c r="E17" s="14">
        <v>481.46</v>
      </c>
      <c r="F17" s="110">
        <f t="shared" si="0"/>
        <v>481.46</v>
      </c>
      <c r="G17" s="205" t="s">
        <v>532</v>
      </c>
    </row>
    <row r="18" spans="1:7" ht="18.75">
      <c r="A18" s="250">
        <v>10</v>
      </c>
      <c r="B18" s="222" t="s">
        <v>463</v>
      </c>
      <c r="C18" s="12" t="s">
        <v>353</v>
      </c>
      <c r="D18" s="130">
        <v>2</v>
      </c>
      <c r="E18" s="14">
        <v>108.13</v>
      </c>
      <c r="F18" s="110">
        <f t="shared" si="0"/>
        <v>216.26</v>
      </c>
      <c r="G18" s="19" t="s">
        <v>533</v>
      </c>
    </row>
    <row r="19" spans="1:7" ht="18.75">
      <c r="A19" s="250">
        <v>11</v>
      </c>
      <c r="B19" s="222" t="s">
        <v>463</v>
      </c>
      <c r="C19" s="12" t="s">
        <v>312</v>
      </c>
      <c r="D19" s="130">
        <v>31</v>
      </c>
      <c r="E19" s="14">
        <v>274.05</v>
      </c>
      <c r="F19" s="110">
        <f t="shared" si="0"/>
        <v>8495.550000000001</v>
      </c>
      <c r="G19" s="16" t="s">
        <v>554</v>
      </c>
    </row>
    <row r="20" spans="1:7" ht="18.75">
      <c r="A20" s="250">
        <v>12</v>
      </c>
      <c r="B20" s="222" t="s">
        <v>461</v>
      </c>
      <c r="C20" s="12" t="s">
        <v>99</v>
      </c>
      <c r="D20" s="130">
        <v>2</v>
      </c>
      <c r="E20" s="14">
        <v>568.37</v>
      </c>
      <c r="F20" s="110">
        <f aca="true" t="shared" si="1" ref="F20:F26">D20*E20</f>
        <v>1136.74</v>
      </c>
      <c r="G20" s="19" t="s">
        <v>552</v>
      </c>
    </row>
    <row r="21" spans="1:7" ht="18.75">
      <c r="A21" s="250">
        <v>13</v>
      </c>
      <c r="B21" s="222" t="s">
        <v>461</v>
      </c>
      <c r="C21" s="177" t="s">
        <v>312</v>
      </c>
      <c r="D21" s="223">
        <v>2</v>
      </c>
      <c r="E21" s="14">
        <v>454.11</v>
      </c>
      <c r="F21" s="110">
        <f t="shared" si="1"/>
        <v>908.22</v>
      </c>
      <c r="G21" s="129" t="s">
        <v>529</v>
      </c>
    </row>
    <row r="22" spans="1:7" ht="18.75">
      <c r="A22" s="250">
        <v>14</v>
      </c>
      <c r="B22" s="222" t="s">
        <v>461</v>
      </c>
      <c r="C22" s="177" t="s">
        <v>312</v>
      </c>
      <c r="D22" s="130">
        <v>1</v>
      </c>
      <c r="E22" s="14">
        <v>481.46</v>
      </c>
      <c r="F22" s="110">
        <f t="shared" si="1"/>
        <v>481.46</v>
      </c>
      <c r="G22" s="205" t="s">
        <v>553</v>
      </c>
    </row>
    <row r="23" spans="1:7" ht="18.75">
      <c r="A23" s="250">
        <v>15</v>
      </c>
      <c r="B23" s="222" t="s">
        <v>461</v>
      </c>
      <c r="C23" s="12" t="s">
        <v>353</v>
      </c>
      <c r="D23" s="130">
        <v>5</v>
      </c>
      <c r="E23" s="14">
        <v>66.41</v>
      </c>
      <c r="F23" s="110">
        <f t="shared" si="1"/>
        <v>332.04999999999995</v>
      </c>
      <c r="G23" s="129" t="s">
        <v>563</v>
      </c>
    </row>
    <row r="24" spans="1:7" ht="18.75">
      <c r="A24" s="250">
        <v>16</v>
      </c>
      <c r="B24" s="14" t="s">
        <v>475</v>
      </c>
      <c r="C24" s="12" t="s">
        <v>312</v>
      </c>
      <c r="D24" s="130">
        <v>1</v>
      </c>
      <c r="E24" s="14">
        <v>274.05</v>
      </c>
      <c r="F24" s="110">
        <f t="shared" si="1"/>
        <v>274.05</v>
      </c>
      <c r="G24" s="16" t="s">
        <v>540</v>
      </c>
    </row>
    <row r="25" spans="1:7" ht="18.75">
      <c r="A25" s="250">
        <v>17</v>
      </c>
      <c r="B25" s="14" t="s">
        <v>475</v>
      </c>
      <c r="C25" s="12" t="s">
        <v>99</v>
      </c>
      <c r="D25" s="130">
        <v>1</v>
      </c>
      <c r="E25" s="14">
        <v>568.37</v>
      </c>
      <c r="F25" s="110">
        <f t="shared" si="1"/>
        <v>568.37</v>
      </c>
      <c r="G25" s="19" t="s">
        <v>296</v>
      </c>
    </row>
    <row r="26" spans="1:7" ht="18.75">
      <c r="A26" s="250">
        <v>18</v>
      </c>
      <c r="B26" s="14" t="s">
        <v>475</v>
      </c>
      <c r="C26" s="12" t="s">
        <v>312</v>
      </c>
      <c r="D26" s="130">
        <v>1</v>
      </c>
      <c r="E26" s="14">
        <v>170.6</v>
      </c>
      <c r="F26" s="110">
        <f t="shared" si="1"/>
        <v>170.6</v>
      </c>
      <c r="G26" s="16" t="s">
        <v>541</v>
      </c>
    </row>
    <row r="27" spans="1:7" ht="18.75">
      <c r="A27" s="250">
        <v>19</v>
      </c>
      <c r="B27" s="14" t="s">
        <v>475</v>
      </c>
      <c r="C27" s="12" t="s">
        <v>312</v>
      </c>
      <c r="D27" s="130">
        <v>1</v>
      </c>
      <c r="E27" s="14">
        <v>454.11</v>
      </c>
      <c r="F27" s="110">
        <f>D27*E27</f>
        <v>454.11</v>
      </c>
      <c r="G27" s="129" t="s">
        <v>539</v>
      </c>
    </row>
    <row r="28" spans="1:7" ht="18.75">
      <c r="A28" s="250">
        <v>20</v>
      </c>
      <c r="B28" s="14" t="s">
        <v>479</v>
      </c>
      <c r="C28" s="12" t="s">
        <v>312</v>
      </c>
      <c r="D28" s="130">
        <v>2</v>
      </c>
      <c r="E28" s="14">
        <v>274.05</v>
      </c>
      <c r="F28" s="110">
        <f aca="true" t="shared" si="2" ref="F28:F34">D28*E28</f>
        <v>548.1</v>
      </c>
      <c r="G28" s="16" t="s">
        <v>211</v>
      </c>
    </row>
    <row r="29" spans="1:7" ht="18.75">
      <c r="A29" s="250">
        <v>21</v>
      </c>
      <c r="B29" s="14" t="s">
        <v>479</v>
      </c>
      <c r="C29" s="12" t="s">
        <v>312</v>
      </c>
      <c r="D29" s="130">
        <v>1</v>
      </c>
      <c r="E29" s="222">
        <v>798.23</v>
      </c>
      <c r="F29" s="224">
        <f t="shared" si="2"/>
        <v>798.23</v>
      </c>
      <c r="G29" s="185" t="s">
        <v>542</v>
      </c>
    </row>
    <row r="30" spans="1:7" ht="18.75">
      <c r="A30" s="250">
        <v>22</v>
      </c>
      <c r="B30" s="14" t="s">
        <v>479</v>
      </c>
      <c r="C30" s="12" t="s">
        <v>99</v>
      </c>
      <c r="D30" s="130">
        <v>1</v>
      </c>
      <c r="E30" s="14">
        <v>568.37</v>
      </c>
      <c r="F30" s="110">
        <f t="shared" si="2"/>
        <v>568.37</v>
      </c>
      <c r="G30" s="19" t="s">
        <v>543</v>
      </c>
    </row>
    <row r="31" spans="1:7" ht="18.75">
      <c r="A31" s="250">
        <v>23</v>
      </c>
      <c r="B31" s="14" t="s">
        <v>479</v>
      </c>
      <c r="C31" s="12" t="s">
        <v>312</v>
      </c>
      <c r="D31" s="130">
        <v>1</v>
      </c>
      <c r="E31" s="14">
        <v>454.11</v>
      </c>
      <c r="F31" s="110">
        <f t="shared" si="2"/>
        <v>454.11</v>
      </c>
      <c r="G31" s="129" t="s">
        <v>544</v>
      </c>
    </row>
    <row r="32" spans="1:7" ht="18.75">
      <c r="A32" s="250">
        <v>24</v>
      </c>
      <c r="B32" s="14" t="s">
        <v>479</v>
      </c>
      <c r="C32" s="12" t="s">
        <v>312</v>
      </c>
      <c r="D32" s="130">
        <v>2</v>
      </c>
      <c r="E32" s="14">
        <v>80.39</v>
      </c>
      <c r="F32" s="110">
        <f t="shared" si="2"/>
        <v>160.78</v>
      </c>
      <c r="G32" s="16" t="s">
        <v>545</v>
      </c>
    </row>
    <row r="33" spans="1:7" ht="18.75">
      <c r="A33" s="250">
        <v>25</v>
      </c>
      <c r="B33" s="14" t="s">
        <v>479</v>
      </c>
      <c r="C33" s="12" t="s">
        <v>312</v>
      </c>
      <c r="D33" s="130">
        <v>1</v>
      </c>
      <c r="E33" s="14">
        <v>481.46</v>
      </c>
      <c r="F33" s="110">
        <f t="shared" si="2"/>
        <v>481.46</v>
      </c>
      <c r="G33" s="205" t="s">
        <v>564</v>
      </c>
    </row>
    <row r="34" spans="1:7" ht="18.75">
      <c r="A34" s="250">
        <v>26</v>
      </c>
      <c r="B34" s="14" t="s">
        <v>482</v>
      </c>
      <c r="C34" s="12" t="s">
        <v>312</v>
      </c>
      <c r="D34" s="130">
        <v>2</v>
      </c>
      <c r="E34" s="14">
        <v>481.46</v>
      </c>
      <c r="F34" s="110">
        <f t="shared" si="2"/>
        <v>962.92</v>
      </c>
      <c r="G34" s="205" t="s">
        <v>556</v>
      </c>
    </row>
    <row r="35" spans="1:7" ht="18.75">
      <c r="A35" s="250">
        <v>27</v>
      </c>
      <c r="B35" s="176" t="s">
        <v>491</v>
      </c>
      <c r="C35" s="12" t="s">
        <v>312</v>
      </c>
      <c r="D35" s="130">
        <v>1</v>
      </c>
      <c r="E35" s="14">
        <v>481.46</v>
      </c>
      <c r="F35" s="110">
        <f aca="true" t="shared" si="3" ref="F35:F54">D35*E35</f>
        <v>481.46</v>
      </c>
      <c r="G35" s="205" t="s">
        <v>548</v>
      </c>
    </row>
    <row r="36" spans="1:7" ht="18.75">
      <c r="A36" s="250">
        <v>28</v>
      </c>
      <c r="B36" s="176" t="s">
        <v>491</v>
      </c>
      <c r="C36" s="12" t="s">
        <v>312</v>
      </c>
      <c r="D36" s="130">
        <v>5</v>
      </c>
      <c r="E36" s="14">
        <v>274.05</v>
      </c>
      <c r="F36" s="110">
        <f t="shared" si="3"/>
        <v>1370.25</v>
      </c>
      <c r="G36" s="16" t="s">
        <v>549</v>
      </c>
    </row>
    <row r="37" spans="1:7" ht="18.75">
      <c r="A37" s="250">
        <v>29</v>
      </c>
      <c r="B37" s="176" t="s">
        <v>486</v>
      </c>
      <c r="C37" s="12" t="s">
        <v>312</v>
      </c>
      <c r="D37" s="130">
        <v>1</v>
      </c>
      <c r="E37" s="14">
        <v>303.49</v>
      </c>
      <c r="F37" s="110">
        <f t="shared" si="3"/>
        <v>303.49</v>
      </c>
      <c r="G37" s="19" t="s">
        <v>189</v>
      </c>
    </row>
    <row r="38" spans="1:7" ht="18.75">
      <c r="A38" s="250">
        <v>30</v>
      </c>
      <c r="B38" s="176" t="s">
        <v>486</v>
      </c>
      <c r="C38" s="12" t="s">
        <v>312</v>
      </c>
      <c r="D38" s="130">
        <v>5</v>
      </c>
      <c r="E38" s="14">
        <v>454.11</v>
      </c>
      <c r="F38" s="110">
        <f t="shared" si="3"/>
        <v>2270.55</v>
      </c>
      <c r="G38" s="129" t="s">
        <v>566</v>
      </c>
    </row>
    <row r="39" spans="1:7" ht="18.75">
      <c r="A39" s="250">
        <v>31</v>
      </c>
      <c r="B39" s="176" t="s">
        <v>486</v>
      </c>
      <c r="C39" s="12" t="s">
        <v>312</v>
      </c>
      <c r="D39" s="130">
        <v>2</v>
      </c>
      <c r="E39" s="14">
        <v>274.05</v>
      </c>
      <c r="F39" s="110">
        <f t="shared" si="3"/>
        <v>548.1</v>
      </c>
      <c r="G39" s="16" t="s">
        <v>1</v>
      </c>
    </row>
    <row r="40" spans="1:7" ht="18.75">
      <c r="A40" s="250">
        <v>32</v>
      </c>
      <c r="B40" s="176" t="s">
        <v>486</v>
      </c>
      <c r="C40" s="12" t="s">
        <v>99</v>
      </c>
      <c r="D40" s="130">
        <v>2</v>
      </c>
      <c r="E40" s="14">
        <v>568.37</v>
      </c>
      <c r="F40" s="110">
        <f t="shared" si="3"/>
        <v>1136.74</v>
      </c>
      <c r="G40" s="19" t="s">
        <v>565</v>
      </c>
    </row>
    <row r="41" spans="1:7" ht="18.75">
      <c r="A41" s="250">
        <v>33</v>
      </c>
      <c r="B41" s="176" t="s">
        <v>497</v>
      </c>
      <c r="C41" s="12" t="s">
        <v>353</v>
      </c>
      <c r="D41" s="130">
        <v>2.5</v>
      </c>
      <c r="E41" s="14">
        <v>66.41</v>
      </c>
      <c r="F41" s="110">
        <f t="shared" si="3"/>
        <v>166.02499999999998</v>
      </c>
      <c r="G41" s="129" t="s">
        <v>550</v>
      </c>
    </row>
    <row r="42" spans="1:7" ht="18.75">
      <c r="A42" s="250">
        <v>34</v>
      </c>
      <c r="B42" s="176" t="s">
        <v>497</v>
      </c>
      <c r="C42" s="12" t="s">
        <v>99</v>
      </c>
      <c r="D42" s="130">
        <v>1</v>
      </c>
      <c r="E42" s="14">
        <v>568.37</v>
      </c>
      <c r="F42" s="110">
        <f t="shared" si="3"/>
        <v>568.37</v>
      </c>
      <c r="G42" s="19" t="s">
        <v>189</v>
      </c>
    </row>
    <row r="43" spans="1:7" ht="18.75">
      <c r="A43" s="250">
        <v>35</v>
      </c>
      <c r="B43" s="176" t="s">
        <v>497</v>
      </c>
      <c r="C43" s="12" t="s">
        <v>312</v>
      </c>
      <c r="D43" s="130">
        <v>3</v>
      </c>
      <c r="E43" s="14">
        <v>303.49</v>
      </c>
      <c r="F43" s="110">
        <f t="shared" si="3"/>
        <v>910.47</v>
      </c>
      <c r="G43" s="19" t="s">
        <v>567</v>
      </c>
    </row>
    <row r="44" spans="1:7" ht="18.75">
      <c r="A44" s="250">
        <v>36</v>
      </c>
      <c r="B44" s="176" t="s">
        <v>497</v>
      </c>
      <c r="C44" s="12" t="s">
        <v>312</v>
      </c>
      <c r="D44" s="130">
        <v>2</v>
      </c>
      <c r="E44" s="14">
        <v>274.05</v>
      </c>
      <c r="F44" s="110">
        <f t="shared" si="3"/>
        <v>548.1</v>
      </c>
      <c r="G44" s="16" t="s">
        <v>568</v>
      </c>
    </row>
    <row r="45" spans="1:7" ht="18.75">
      <c r="A45" s="250">
        <v>37</v>
      </c>
      <c r="B45" s="176" t="s">
        <v>497</v>
      </c>
      <c r="C45" s="12" t="s">
        <v>312</v>
      </c>
      <c r="D45" s="130">
        <v>1</v>
      </c>
      <c r="E45" s="14">
        <v>659.96</v>
      </c>
      <c r="F45" s="110">
        <f t="shared" si="3"/>
        <v>659.96</v>
      </c>
      <c r="G45" s="16" t="s">
        <v>416</v>
      </c>
    </row>
    <row r="46" spans="1:7" ht="18.75">
      <c r="A46" s="250">
        <v>38</v>
      </c>
      <c r="B46" s="176" t="s">
        <v>500</v>
      </c>
      <c r="C46" s="12" t="s">
        <v>312</v>
      </c>
      <c r="D46" s="130">
        <v>1</v>
      </c>
      <c r="E46" s="222">
        <v>798.23</v>
      </c>
      <c r="F46" s="224">
        <f t="shared" si="3"/>
        <v>798.23</v>
      </c>
      <c r="G46" s="185" t="s">
        <v>551</v>
      </c>
    </row>
    <row r="47" spans="1:7" ht="18.75">
      <c r="A47" s="250">
        <v>39</v>
      </c>
      <c r="B47" s="176" t="s">
        <v>500</v>
      </c>
      <c r="C47" s="12" t="s">
        <v>312</v>
      </c>
      <c r="D47" s="130">
        <v>1</v>
      </c>
      <c r="E47" s="14">
        <v>274.05</v>
      </c>
      <c r="F47" s="110">
        <f t="shared" si="3"/>
        <v>274.05</v>
      </c>
      <c r="G47" s="16" t="s">
        <v>557</v>
      </c>
    </row>
    <row r="48" spans="1:7" ht="18.75">
      <c r="A48" s="250">
        <v>40</v>
      </c>
      <c r="B48" s="176" t="s">
        <v>500</v>
      </c>
      <c r="C48" s="12" t="s">
        <v>312</v>
      </c>
      <c r="D48" s="130">
        <v>1</v>
      </c>
      <c r="E48" s="14">
        <v>303.49</v>
      </c>
      <c r="F48" s="110">
        <f t="shared" si="3"/>
        <v>303.49</v>
      </c>
      <c r="G48" s="19" t="s">
        <v>558</v>
      </c>
    </row>
    <row r="49" spans="1:7" ht="18.75">
      <c r="A49" s="250">
        <v>41</v>
      </c>
      <c r="B49" s="176" t="s">
        <v>500</v>
      </c>
      <c r="C49" s="12" t="s">
        <v>312</v>
      </c>
      <c r="D49" s="130">
        <v>1</v>
      </c>
      <c r="E49" s="14">
        <v>454.11</v>
      </c>
      <c r="F49" s="110">
        <f t="shared" si="3"/>
        <v>454.11</v>
      </c>
      <c r="G49" s="129" t="s">
        <v>559</v>
      </c>
    </row>
    <row r="50" spans="1:7" ht="18.75">
      <c r="A50" s="250">
        <v>42</v>
      </c>
      <c r="B50" s="176" t="s">
        <v>501</v>
      </c>
      <c r="C50" s="12" t="s">
        <v>312</v>
      </c>
      <c r="D50" s="130">
        <v>4</v>
      </c>
      <c r="E50" s="14">
        <v>481.46</v>
      </c>
      <c r="F50" s="110">
        <f t="shared" si="3"/>
        <v>1925.84</v>
      </c>
      <c r="G50" s="205" t="s">
        <v>562</v>
      </c>
    </row>
    <row r="51" spans="1:7" ht="18.75">
      <c r="A51" s="250">
        <v>43</v>
      </c>
      <c r="B51" s="176" t="s">
        <v>501</v>
      </c>
      <c r="C51" s="12" t="s">
        <v>312</v>
      </c>
      <c r="D51" s="130">
        <v>31</v>
      </c>
      <c r="E51" s="14">
        <v>274.05</v>
      </c>
      <c r="F51" s="110">
        <f t="shared" si="3"/>
        <v>8495.550000000001</v>
      </c>
      <c r="G51" s="16" t="s">
        <v>561</v>
      </c>
    </row>
    <row r="52" spans="1:7" ht="18.75">
      <c r="A52" s="250">
        <v>44</v>
      </c>
      <c r="B52" s="176" t="s">
        <v>501</v>
      </c>
      <c r="C52" s="12" t="s">
        <v>312</v>
      </c>
      <c r="D52" s="130">
        <v>2</v>
      </c>
      <c r="E52" s="14">
        <v>454.11</v>
      </c>
      <c r="F52" s="110">
        <f t="shared" si="3"/>
        <v>908.22</v>
      </c>
      <c r="G52" s="129" t="s">
        <v>560</v>
      </c>
    </row>
    <row r="53" spans="1:7" ht="18.75">
      <c r="A53" s="250">
        <v>45</v>
      </c>
      <c r="B53" s="176" t="s">
        <v>488</v>
      </c>
      <c r="C53" s="12" t="s">
        <v>312</v>
      </c>
      <c r="D53" s="130">
        <v>2</v>
      </c>
      <c r="E53" s="14">
        <v>274.05</v>
      </c>
      <c r="F53" s="110">
        <f t="shared" si="3"/>
        <v>548.1</v>
      </c>
      <c r="G53" s="16" t="s">
        <v>546</v>
      </c>
    </row>
    <row r="54" spans="1:7" ht="19.5" thickBot="1">
      <c r="A54" s="431">
        <v>46</v>
      </c>
      <c r="B54" s="195" t="s">
        <v>488</v>
      </c>
      <c r="C54" s="196" t="s">
        <v>312</v>
      </c>
      <c r="D54" s="197">
        <v>1</v>
      </c>
      <c r="E54" s="198">
        <v>454.11</v>
      </c>
      <c r="F54" s="199">
        <f t="shared" si="3"/>
        <v>454.11</v>
      </c>
      <c r="G54" s="200" t="s">
        <v>547</v>
      </c>
    </row>
    <row r="55" spans="1:7" ht="19.5" thickBot="1">
      <c r="A55" s="189"/>
      <c r="B55" s="163" t="s">
        <v>363</v>
      </c>
      <c r="C55" s="164" t="s">
        <v>312</v>
      </c>
      <c r="D55" s="165">
        <v>88</v>
      </c>
      <c r="E55" s="166"/>
      <c r="F55" s="167">
        <f>SUM(F8:F54)</f>
        <v>46138.90499999999</v>
      </c>
      <c r="G55" s="168"/>
    </row>
    <row r="56" spans="1:7" ht="19.5" thickBot="1">
      <c r="A56" s="80"/>
      <c r="B56" s="122" t="s">
        <v>355</v>
      </c>
      <c r="C56" s="122"/>
      <c r="D56" s="134"/>
      <c r="E56" s="122"/>
      <c r="F56" s="537">
        <f>F55</f>
        <v>46138.90499999999</v>
      </c>
      <c r="G56" s="133"/>
    </row>
    <row r="57" spans="1:7" ht="19.5" thickBot="1">
      <c r="A57" s="20">
        <v>5</v>
      </c>
      <c r="B57" s="21" t="s">
        <v>356</v>
      </c>
      <c r="C57" s="22" t="s">
        <v>357</v>
      </c>
      <c r="D57" s="109">
        <v>65.5</v>
      </c>
      <c r="E57" s="109"/>
      <c r="F57" s="249">
        <v>110372</v>
      </c>
      <c r="G57" s="23" t="s">
        <v>358</v>
      </c>
    </row>
    <row r="58" spans="1:7" ht="19.5" thickBot="1">
      <c r="A58" s="106">
        <v>6</v>
      </c>
      <c r="B58" s="107" t="s">
        <v>359</v>
      </c>
      <c r="C58" s="108" t="s">
        <v>357</v>
      </c>
      <c r="D58" s="395">
        <v>34.5</v>
      </c>
      <c r="E58" s="109"/>
      <c r="F58" s="249">
        <v>24441.39</v>
      </c>
      <c r="G58" s="23" t="s">
        <v>358</v>
      </c>
    </row>
    <row r="59" spans="1:7" ht="19.5" thickBot="1">
      <c r="A59" s="89"/>
      <c r="B59" s="90" t="s">
        <v>360</v>
      </c>
      <c r="C59" s="91"/>
      <c r="D59" s="91"/>
      <c r="E59" s="92"/>
      <c r="F59" s="93">
        <f>F56+F57+F58</f>
        <v>180952.29499999998</v>
      </c>
      <c r="G59" s="94"/>
    </row>
    <row r="60" spans="1:7" ht="19.5" thickBot="1">
      <c r="A60" s="99"/>
      <c r="B60" s="100" t="s">
        <v>361</v>
      </c>
      <c r="C60" s="101"/>
      <c r="D60" s="101"/>
      <c r="E60" s="102"/>
      <c r="F60" s="103">
        <f>F59*1.18</f>
        <v>213523.70809999996</v>
      </c>
      <c r="G60" s="68"/>
    </row>
    <row r="61" spans="1:7" ht="19.5" thickBot="1">
      <c r="A61" s="95" t="s">
        <v>362</v>
      </c>
      <c r="B61" s="96"/>
      <c r="C61" s="96"/>
      <c r="D61" s="97"/>
      <c r="E61" s="96"/>
      <c r="F61" s="135"/>
      <c r="G61" s="329"/>
    </row>
    <row r="62" spans="1:7" ht="18.75">
      <c r="A62" s="86" t="s">
        <v>298</v>
      </c>
      <c r="B62" s="87" t="s">
        <v>299</v>
      </c>
      <c r="C62" s="87" t="s">
        <v>300</v>
      </c>
      <c r="D62" s="87" t="s">
        <v>301</v>
      </c>
      <c r="E62" s="87" t="s">
        <v>302</v>
      </c>
      <c r="F62" s="87" t="s">
        <v>303</v>
      </c>
      <c r="G62" s="88" t="s">
        <v>304</v>
      </c>
    </row>
    <row r="63" spans="1:7" ht="19.5" thickBot="1">
      <c r="A63" s="37"/>
      <c r="B63" s="9" t="s">
        <v>306</v>
      </c>
      <c r="C63" s="9" t="s">
        <v>307</v>
      </c>
      <c r="D63" s="9" t="s">
        <v>308</v>
      </c>
      <c r="E63" s="9"/>
      <c r="F63" s="9"/>
      <c r="G63" s="38"/>
    </row>
    <row r="64" spans="1:7" ht="19.5" thickBot="1">
      <c r="A64" s="20">
        <v>1</v>
      </c>
      <c r="B64" s="629" t="s">
        <v>320</v>
      </c>
      <c r="C64" s="629"/>
      <c r="D64" s="629"/>
      <c r="E64" s="629"/>
      <c r="F64" s="629"/>
      <c r="G64" s="630"/>
    </row>
    <row r="65" spans="1:7" ht="19.5" thickBot="1">
      <c r="A65" s="45">
        <v>1</v>
      </c>
      <c r="B65" s="140" t="s">
        <v>515</v>
      </c>
      <c r="C65" s="30" t="s">
        <v>309</v>
      </c>
      <c r="D65" s="30">
        <v>1.15</v>
      </c>
      <c r="E65" s="27">
        <v>381.62</v>
      </c>
      <c r="F65" s="132">
        <f>D65*E65</f>
        <v>438.863</v>
      </c>
      <c r="G65" s="124" t="s">
        <v>531</v>
      </c>
    </row>
    <row r="66" spans="1:7" ht="19.5" thickBot="1">
      <c r="A66" s="49"/>
      <c r="B66" s="35" t="s">
        <v>363</v>
      </c>
      <c r="C66" s="50" t="s">
        <v>309</v>
      </c>
      <c r="D66" s="50">
        <f>SUM(D65:D65)</f>
        <v>1.15</v>
      </c>
      <c r="E66" s="35"/>
      <c r="F66" s="51">
        <f>SUM(F65:F65)</f>
        <v>438.863</v>
      </c>
      <c r="G66" s="60"/>
    </row>
    <row r="67" spans="1:7" ht="19.5" thickBot="1">
      <c r="A67" s="125">
        <v>2</v>
      </c>
      <c r="B67" s="637" t="s">
        <v>458</v>
      </c>
      <c r="C67" s="637"/>
      <c r="D67" s="637"/>
      <c r="E67" s="637"/>
      <c r="F67" s="637"/>
      <c r="G67" s="638"/>
    </row>
    <row r="68" spans="1:7" ht="18.75">
      <c r="A68" s="446">
        <v>1</v>
      </c>
      <c r="B68" s="447" t="s">
        <v>146</v>
      </c>
      <c r="C68" s="425" t="s">
        <v>309</v>
      </c>
      <c r="D68" s="425">
        <v>2.3</v>
      </c>
      <c r="E68" s="144">
        <v>308.21</v>
      </c>
      <c r="F68" s="448">
        <f>D68*E68</f>
        <v>708.8829999999999</v>
      </c>
      <c r="G68" s="427" t="s">
        <v>530</v>
      </c>
    </row>
    <row r="69" spans="1:7" ht="19.5" thickBot="1">
      <c r="A69" s="271" t="s">
        <v>313</v>
      </c>
      <c r="B69" s="386" t="s">
        <v>500</v>
      </c>
      <c r="C69" s="29" t="s">
        <v>309</v>
      </c>
      <c r="D69" s="152">
        <v>3.75</v>
      </c>
      <c r="E69" s="26">
        <v>541</v>
      </c>
      <c r="F69" s="82">
        <f>D69*E69</f>
        <v>2028.75</v>
      </c>
      <c r="G69" s="24" t="s">
        <v>570</v>
      </c>
    </row>
    <row r="70" spans="1:7" ht="19.5" thickBot="1">
      <c r="A70" s="32"/>
      <c r="B70" s="33" t="s">
        <v>363</v>
      </c>
      <c r="C70" s="34" t="s">
        <v>309</v>
      </c>
      <c r="D70" s="34">
        <f>SUM(D68:D69)</f>
        <v>6.05</v>
      </c>
      <c r="E70" s="33"/>
      <c r="F70" s="52">
        <f>SUM(F68:F69)</f>
        <v>2737.633</v>
      </c>
      <c r="G70" s="36"/>
    </row>
    <row r="71" spans="1:7" ht="19.5" thickBot="1">
      <c r="A71" s="117"/>
      <c r="B71" s="118" t="s">
        <v>364</v>
      </c>
      <c r="C71" s="119"/>
      <c r="D71" s="120"/>
      <c r="E71" s="118"/>
      <c r="F71" s="121">
        <f>F66+F70</f>
        <v>3176.4959999999996</v>
      </c>
      <c r="G71" s="61"/>
    </row>
    <row r="72" spans="1:7" ht="19.5" thickBot="1">
      <c r="A72" s="112"/>
      <c r="B72" s="113" t="s">
        <v>361</v>
      </c>
      <c r="C72" s="114"/>
      <c r="D72" s="114"/>
      <c r="E72" s="113"/>
      <c r="F72" s="115">
        <f>F71*1.18</f>
        <v>3748.265279999999</v>
      </c>
      <c r="G72" s="116"/>
    </row>
    <row r="73" spans="1:7" ht="18.75">
      <c r="A73" s="1"/>
      <c r="B73" s="2" t="s">
        <v>365</v>
      </c>
      <c r="C73" s="1"/>
      <c r="D73" s="631">
        <f>F59+F71</f>
        <v>184128.791</v>
      </c>
      <c r="E73" s="631"/>
      <c r="F73" s="631"/>
      <c r="G73" s="3"/>
    </row>
    <row r="74" spans="1:7" ht="18.75">
      <c r="A74" s="1"/>
      <c r="B74" s="2" t="s">
        <v>366</v>
      </c>
      <c r="C74" s="1"/>
      <c r="D74" s="632">
        <f>D73*1.18</f>
        <v>217271.97337999998</v>
      </c>
      <c r="E74" s="632"/>
      <c r="F74" s="632"/>
      <c r="G74" s="3"/>
    </row>
    <row r="75" spans="1:7" ht="18.75">
      <c r="A75" s="1"/>
      <c r="B75" s="2"/>
      <c r="C75" s="1"/>
      <c r="D75" s="105"/>
      <c r="E75" s="105"/>
      <c r="F75" s="105"/>
      <c r="G75" s="3"/>
    </row>
    <row r="76" spans="1:7" ht="18.75">
      <c r="A76" s="3" t="s">
        <v>367</v>
      </c>
      <c r="B76" s="3"/>
      <c r="C76" s="4"/>
      <c r="D76" s="4"/>
      <c r="E76" s="5"/>
      <c r="F76" s="5"/>
      <c r="G76" s="6"/>
    </row>
    <row r="77" spans="1:8" ht="18.75">
      <c r="A77" s="3" t="s">
        <v>368</v>
      </c>
      <c r="B77" s="3"/>
      <c r="C77" s="4"/>
      <c r="D77" s="4"/>
      <c r="E77" s="7"/>
      <c r="F77" s="7"/>
      <c r="G77" s="633" t="s">
        <v>369</v>
      </c>
      <c r="H77" s="633"/>
    </row>
    <row r="78" spans="1:7" ht="18.75">
      <c r="A78" s="3" t="s">
        <v>370</v>
      </c>
      <c r="B78" s="3"/>
      <c r="C78" s="3"/>
      <c r="D78" s="4"/>
      <c r="E78" s="7"/>
      <c r="F78" s="7"/>
      <c r="G78" s="6" t="s">
        <v>569</v>
      </c>
    </row>
    <row r="79" spans="1:7" ht="18.75">
      <c r="A79" s="1"/>
      <c r="B79" s="5"/>
      <c r="C79" s="4"/>
      <c r="D79" s="4"/>
      <c r="E79" s="73"/>
      <c r="F79" s="73"/>
      <c r="G79" s="6" t="s">
        <v>173</v>
      </c>
    </row>
    <row r="80" spans="1:7" ht="18.75">
      <c r="A80" s="1"/>
      <c r="B80" s="5"/>
      <c r="C80" s="4"/>
      <c r="D80" s="4"/>
      <c r="E80" s="5" t="s">
        <v>318</v>
      </c>
      <c r="F80" s="5"/>
      <c r="G80" s="6" t="s">
        <v>174</v>
      </c>
    </row>
  </sheetData>
  <sheetProtection/>
  <mergeCells count="10">
    <mergeCell ref="B64:G64"/>
    <mergeCell ref="B67:G67"/>
    <mergeCell ref="D73:F73"/>
    <mergeCell ref="D74:F74"/>
    <mergeCell ref="G77:H77"/>
    <mergeCell ref="A1:G1"/>
    <mergeCell ref="A2:G2"/>
    <mergeCell ref="A3:G3"/>
    <mergeCell ref="A4:G4"/>
    <mergeCell ref="B7:G7"/>
  </mergeCells>
  <printOptions/>
  <pageMargins left="0.41" right="0.25" top="0.2" bottom="0.2" header="0.2" footer="0.2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J77"/>
  <sheetViews>
    <sheetView zoomScale="75" zoomScaleNormal="75" zoomScalePageLayoutView="0" workbookViewId="0" topLeftCell="A1">
      <selection activeCell="J43" sqref="J1:J16384"/>
    </sheetView>
  </sheetViews>
  <sheetFormatPr defaultColWidth="9.140625" defaultRowHeight="12.75"/>
  <cols>
    <col min="1" max="1" width="8.8515625" style="0" customWidth="1"/>
    <col min="2" max="2" width="41.57421875" style="0" customWidth="1"/>
    <col min="3" max="3" width="16.8515625" style="0" customWidth="1"/>
    <col min="4" max="4" width="19.8515625" style="0" customWidth="1"/>
    <col min="5" max="5" width="16.57421875" style="0" customWidth="1"/>
    <col min="6" max="6" width="21.421875" style="0" customWidth="1"/>
    <col min="7" max="7" width="69.7109375" style="0" customWidth="1"/>
    <col min="8" max="8" width="51.421875" style="0" hidden="1" customWidth="1"/>
    <col min="9" max="9" width="34.28125" style="0" hidden="1" customWidth="1"/>
    <col min="10" max="10" width="16.57421875" style="0" customWidth="1"/>
    <col min="11" max="11" width="15.140625" style="0" customWidth="1"/>
    <col min="13" max="13" width="9.28125" style="0" bestFit="1" customWidth="1"/>
    <col min="15" max="15" width="15.57421875" style="0" bestFit="1" customWidth="1"/>
  </cols>
  <sheetData>
    <row r="1" spans="1:7" ht="20.25">
      <c r="A1" s="619" t="s">
        <v>315</v>
      </c>
      <c r="B1" s="620"/>
      <c r="C1" s="620"/>
      <c r="D1" s="620"/>
      <c r="E1" s="620"/>
      <c r="F1" s="620"/>
      <c r="G1" s="620"/>
    </row>
    <row r="2" spans="1:7" ht="20.25">
      <c r="A2" s="621" t="s">
        <v>460</v>
      </c>
      <c r="B2" s="622"/>
      <c r="C2" s="622"/>
      <c r="D2" s="622"/>
      <c r="E2" s="622"/>
      <c r="F2" s="622"/>
      <c r="G2" s="622"/>
    </row>
    <row r="3" spans="1:7" ht="21" thickBot="1">
      <c r="A3" s="621" t="s">
        <v>206</v>
      </c>
      <c r="B3" s="622"/>
      <c r="C3" s="622"/>
      <c r="D3" s="622"/>
      <c r="E3" s="622"/>
      <c r="F3" s="622"/>
      <c r="G3" s="622"/>
    </row>
    <row r="4" spans="1:7" ht="16.5" thickBot="1">
      <c r="A4" s="623" t="s">
        <v>297</v>
      </c>
      <c r="B4" s="624"/>
      <c r="C4" s="624"/>
      <c r="D4" s="624"/>
      <c r="E4" s="624"/>
      <c r="F4" s="624"/>
      <c r="G4" s="625"/>
    </row>
    <row r="5" spans="1:7" ht="15.75">
      <c r="A5" s="85" t="s">
        <v>298</v>
      </c>
      <c r="B5" s="57" t="s">
        <v>299</v>
      </c>
      <c r="C5" s="58" t="s">
        <v>300</v>
      </c>
      <c r="D5" s="58" t="s">
        <v>301</v>
      </c>
      <c r="E5" s="58" t="s">
        <v>302</v>
      </c>
      <c r="F5" s="58" t="s">
        <v>303</v>
      </c>
      <c r="G5" s="59" t="s">
        <v>304</v>
      </c>
    </row>
    <row r="6" spans="1:7" ht="16.5" thickBot="1">
      <c r="A6" s="56"/>
      <c r="B6" s="43" t="s">
        <v>306</v>
      </c>
      <c r="C6" s="8" t="s">
        <v>307</v>
      </c>
      <c r="D6" s="10" t="s">
        <v>308</v>
      </c>
      <c r="E6" s="8"/>
      <c r="F6" s="8"/>
      <c r="G6" s="44"/>
    </row>
    <row r="7" spans="1:10" ht="18" customHeight="1" thickBot="1">
      <c r="A7" s="239">
        <v>1</v>
      </c>
      <c r="B7" s="240" t="s">
        <v>77</v>
      </c>
      <c r="C7" s="236"/>
      <c r="D7" s="237"/>
      <c r="E7" s="236"/>
      <c r="F7" s="236"/>
      <c r="G7" s="238"/>
      <c r="H7" s="245"/>
      <c r="I7" s="219"/>
      <c r="J7" s="31"/>
    </row>
    <row r="8" spans="1:10" ht="20.25" customHeight="1" thickBot="1">
      <c r="A8" s="398">
        <v>1</v>
      </c>
      <c r="B8" s="274" t="s">
        <v>146</v>
      </c>
      <c r="C8" s="18" t="s">
        <v>309</v>
      </c>
      <c r="D8" s="319">
        <v>34.4</v>
      </c>
      <c r="E8" s="399">
        <v>878</v>
      </c>
      <c r="F8" s="308">
        <f>D8*E8</f>
        <v>30203.199999999997</v>
      </c>
      <c r="G8" s="400"/>
      <c r="H8" s="245"/>
      <c r="I8" s="219"/>
      <c r="J8" s="31"/>
    </row>
    <row r="9" spans="1:10" ht="18" customHeight="1" thickBot="1">
      <c r="A9" s="235"/>
      <c r="B9" s="243" t="s">
        <v>363</v>
      </c>
      <c r="C9" s="241" t="s">
        <v>309</v>
      </c>
      <c r="D9" s="244">
        <f>SUM(D8:D8)</f>
        <v>34.4</v>
      </c>
      <c r="E9" s="241"/>
      <c r="F9" s="318">
        <f>SUM(F8:F8)</f>
        <v>30203.199999999997</v>
      </c>
      <c r="G9" s="242"/>
      <c r="H9" s="245"/>
      <c r="I9" s="219"/>
      <c r="J9" s="31"/>
    </row>
    <row r="10" spans="1:7" ht="19.5" thickBot="1">
      <c r="A10" s="172">
        <v>2</v>
      </c>
      <c r="B10" s="626" t="s">
        <v>310</v>
      </c>
      <c r="C10" s="627"/>
      <c r="D10" s="627"/>
      <c r="E10" s="627"/>
      <c r="F10" s="627"/>
      <c r="G10" s="628"/>
    </row>
    <row r="11" spans="1:7" ht="18.75">
      <c r="A11" s="258">
        <v>1</v>
      </c>
      <c r="B11" s="259" t="s">
        <v>469</v>
      </c>
      <c r="C11" s="260" t="s">
        <v>312</v>
      </c>
      <c r="D11" s="126">
        <v>7</v>
      </c>
      <c r="E11" s="139">
        <v>274.05</v>
      </c>
      <c r="F11" s="192">
        <f aca="true" t="shared" si="0" ref="F11:F34">D11*E11</f>
        <v>1918.3500000000001</v>
      </c>
      <c r="G11" s="193" t="s">
        <v>211</v>
      </c>
    </row>
    <row r="12" spans="1:7" ht="20.25" customHeight="1">
      <c r="A12" s="250">
        <v>2</v>
      </c>
      <c r="B12" s="222" t="s">
        <v>469</v>
      </c>
      <c r="C12" s="12" t="s">
        <v>99</v>
      </c>
      <c r="D12" s="130">
        <v>4</v>
      </c>
      <c r="E12" s="14">
        <v>568.37</v>
      </c>
      <c r="F12" s="110">
        <f t="shared" si="0"/>
        <v>2273.48</v>
      </c>
      <c r="G12" s="19" t="s">
        <v>0</v>
      </c>
    </row>
    <row r="13" spans="1:7" ht="18.75">
      <c r="A13" s="250">
        <v>3</v>
      </c>
      <c r="B13" s="222" t="s">
        <v>469</v>
      </c>
      <c r="C13" s="177" t="s">
        <v>312</v>
      </c>
      <c r="D13" s="223">
        <v>2</v>
      </c>
      <c r="E13" s="14">
        <v>481.46</v>
      </c>
      <c r="F13" s="110">
        <f t="shared" si="0"/>
        <v>962.92</v>
      </c>
      <c r="G13" s="205" t="s">
        <v>212</v>
      </c>
    </row>
    <row r="14" spans="1:7" ht="18.75">
      <c r="A14" s="250">
        <v>4</v>
      </c>
      <c r="B14" s="222" t="s">
        <v>469</v>
      </c>
      <c r="C14" s="177" t="s">
        <v>312</v>
      </c>
      <c r="D14" s="130">
        <v>1</v>
      </c>
      <c r="E14" s="14">
        <v>1262</v>
      </c>
      <c r="F14" s="110">
        <f t="shared" si="0"/>
        <v>1262</v>
      </c>
      <c r="G14" s="129" t="s">
        <v>213</v>
      </c>
    </row>
    <row r="15" spans="1:7" ht="18.75">
      <c r="A15" s="250">
        <v>5</v>
      </c>
      <c r="B15" s="222" t="s">
        <v>470</v>
      </c>
      <c r="C15" s="177" t="s">
        <v>312</v>
      </c>
      <c r="D15" s="130">
        <v>1</v>
      </c>
      <c r="E15" s="14">
        <v>80.39</v>
      </c>
      <c r="F15" s="110">
        <f t="shared" si="0"/>
        <v>80.39</v>
      </c>
      <c r="G15" s="16" t="s">
        <v>209</v>
      </c>
    </row>
    <row r="16" spans="1:7" ht="18.75">
      <c r="A16" s="250">
        <v>6</v>
      </c>
      <c r="B16" s="222" t="s">
        <v>470</v>
      </c>
      <c r="C16" s="177" t="s">
        <v>312</v>
      </c>
      <c r="D16" s="223">
        <v>3</v>
      </c>
      <c r="E16" s="14">
        <v>481.46</v>
      </c>
      <c r="F16" s="110">
        <f t="shared" si="0"/>
        <v>1444.3799999999999</v>
      </c>
      <c r="G16" s="205" t="s">
        <v>234</v>
      </c>
    </row>
    <row r="17" spans="1:7" ht="18.75">
      <c r="A17" s="250">
        <v>7</v>
      </c>
      <c r="B17" s="222" t="s">
        <v>470</v>
      </c>
      <c r="C17" s="177" t="s">
        <v>312</v>
      </c>
      <c r="D17" s="223">
        <v>1</v>
      </c>
      <c r="E17" s="14">
        <v>659.96</v>
      </c>
      <c r="F17" s="110">
        <f t="shared" si="0"/>
        <v>659.96</v>
      </c>
      <c r="G17" s="16" t="s">
        <v>411</v>
      </c>
    </row>
    <row r="18" spans="1:7" ht="18.75">
      <c r="A18" s="250">
        <v>8</v>
      </c>
      <c r="B18" s="222" t="s">
        <v>470</v>
      </c>
      <c r="C18" s="177" t="s">
        <v>312</v>
      </c>
      <c r="D18" s="223">
        <v>7</v>
      </c>
      <c r="E18" s="14">
        <v>274.05</v>
      </c>
      <c r="F18" s="110">
        <f>D18*E18</f>
        <v>1918.3500000000001</v>
      </c>
      <c r="G18" s="16" t="s">
        <v>222</v>
      </c>
    </row>
    <row r="19" spans="1:7" ht="18.75">
      <c r="A19" s="250">
        <v>9</v>
      </c>
      <c r="B19" s="222" t="s">
        <v>470</v>
      </c>
      <c r="C19" s="12" t="s">
        <v>99</v>
      </c>
      <c r="D19" s="130">
        <v>1</v>
      </c>
      <c r="E19" s="14">
        <v>568.37</v>
      </c>
      <c r="F19" s="110">
        <f>D19*E19</f>
        <v>568.37</v>
      </c>
      <c r="G19" s="19" t="s">
        <v>108</v>
      </c>
    </row>
    <row r="20" spans="1:7" ht="18.75">
      <c r="A20" s="250">
        <v>10</v>
      </c>
      <c r="B20" s="222" t="s">
        <v>466</v>
      </c>
      <c r="C20" s="177" t="s">
        <v>312</v>
      </c>
      <c r="D20" s="130">
        <v>19</v>
      </c>
      <c r="E20" s="14">
        <v>274.05</v>
      </c>
      <c r="F20" s="110">
        <f t="shared" si="0"/>
        <v>5206.95</v>
      </c>
      <c r="G20" s="16" t="s">
        <v>232</v>
      </c>
    </row>
    <row r="21" spans="1:7" ht="18.75">
      <c r="A21" s="250">
        <v>11</v>
      </c>
      <c r="B21" s="222" t="s">
        <v>466</v>
      </c>
      <c r="C21" s="177" t="s">
        <v>312</v>
      </c>
      <c r="D21" s="130">
        <v>1</v>
      </c>
      <c r="E21" s="14">
        <v>80.39</v>
      </c>
      <c r="F21" s="110">
        <f t="shared" si="0"/>
        <v>80.39</v>
      </c>
      <c r="G21" s="16" t="s">
        <v>209</v>
      </c>
    </row>
    <row r="22" spans="1:7" ht="18.75">
      <c r="A22" s="250">
        <v>12</v>
      </c>
      <c r="B22" s="222" t="s">
        <v>466</v>
      </c>
      <c r="C22" s="177" t="s">
        <v>312</v>
      </c>
      <c r="D22" s="130">
        <v>2</v>
      </c>
      <c r="E22" s="14">
        <v>303.49</v>
      </c>
      <c r="F22" s="110">
        <f t="shared" si="0"/>
        <v>606.98</v>
      </c>
      <c r="G22" s="19" t="s">
        <v>208</v>
      </c>
    </row>
    <row r="23" spans="1:7" ht="18.75">
      <c r="A23" s="250">
        <v>13</v>
      </c>
      <c r="B23" s="222" t="s">
        <v>466</v>
      </c>
      <c r="C23" s="177" t="s">
        <v>312</v>
      </c>
      <c r="D23" s="130">
        <v>1</v>
      </c>
      <c r="E23" s="14">
        <v>1262</v>
      </c>
      <c r="F23" s="110">
        <f t="shared" si="0"/>
        <v>1262</v>
      </c>
      <c r="G23" s="129" t="s">
        <v>210</v>
      </c>
    </row>
    <row r="24" spans="1:7" ht="18.75">
      <c r="A24" s="250">
        <v>14</v>
      </c>
      <c r="B24" s="222" t="s">
        <v>466</v>
      </c>
      <c r="C24" s="177" t="s">
        <v>312</v>
      </c>
      <c r="D24" s="130">
        <v>2</v>
      </c>
      <c r="E24" s="14">
        <v>659.96</v>
      </c>
      <c r="F24" s="110">
        <f>D24*E24</f>
        <v>1319.92</v>
      </c>
      <c r="G24" s="16" t="s">
        <v>233</v>
      </c>
    </row>
    <row r="25" spans="1:7" ht="18.75">
      <c r="A25" s="250">
        <v>15</v>
      </c>
      <c r="B25" s="222" t="s">
        <v>463</v>
      </c>
      <c r="C25" s="177" t="s">
        <v>312</v>
      </c>
      <c r="D25" s="223">
        <v>2</v>
      </c>
      <c r="E25" s="14">
        <v>274.05</v>
      </c>
      <c r="F25" s="110">
        <f t="shared" si="0"/>
        <v>548.1</v>
      </c>
      <c r="G25" s="16" t="s">
        <v>188</v>
      </c>
    </row>
    <row r="26" spans="1:7" ht="18.75">
      <c r="A26" s="250">
        <v>16</v>
      </c>
      <c r="B26" s="222" t="s">
        <v>463</v>
      </c>
      <c r="C26" s="177" t="s">
        <v>312</v>
      </c>
      <c r="D26" s="130">
        <v>1</v>
      </c>
      <c r="E26" s="14">
        <v>1262</v>
      </c>
      <c r="F26" s="110">
        <f t="shared" si="0"/>
        <v>1262</v>
      </c>
      <c r="G26" s="129" t="s">
        <v>207</v>
      </c>
    </row>
    <row r="27" spans="1:7" ht="18.75">
      <c r="A27" s="250">
        <v>17</v>
      </c>
      <c r="B27" s="222" t="s">
        <v>463</v>
      </c>
      <c r="C27" s="12" t="s">
        <v>312</v>
      </c>
      <c r="D27" s="130">
        <v>1</v>
      </c>
      <c r="E27" s="222">
        <v>798.23</v>
      </c>
      <c r="F27" s="224">
        <f>D27*E27</f>
        <v>798.23</v>
      </c>
      <c r="G27" s="185" t="s">
        <v>231</v>
      </c>
    </row>
    <row r="28" spans="1:7" ht="18.75">
      <c r="A28" s="250">
        <v>18</v>
      </c>
      <c r="B28" s="222" t="s">
        <v>463</v>
      </c>
      <c r="C28" s="12" t="s">
        <v>309</v>
      </c>
      <c r="D28" s="130">
        <v>1.9</v>
      </c>
      <c r="E28" s="14">
        <v>146.1</v>
      </c>
      <c r="F28" s="110">
        <f t="shared" si="0"/>
        <v>277.59</v>
      </c>
      <c r="G28" s="16" t="s">
        <v>105</v>
      </c>
    </row>
    <row r="29" spans="1:7" ht="18.75">
      <c r="A29" s="250"/>
      <c r="B29" s="141" t="s">
        <v>382</v>
      </c>
      <c r="C29" s="48" t="s">
        <v>312</v>
      </c>
      <c r="D29" s="143">
        <v>1</v>
      </c>
      <c r="E29" s="145">
        <v>14.87</v>
      </c>
      <c r="F29" s="110">
        <f t="shared" si="0"/>
        <v>14.87</v>
      </c>
      <c r="G29" s="104" t="s">
        <v>70</v>
      </c>
    </row>
    <row r="30" spans="1:7" ht="18.75">
      <c r="A30" s="250">
        <v>19</v>
      </c>
      <c r="B30" s="222" t="s">
        <v>461</v>
      </c>
      <c r="C30" s="177" t="s">
        <v>312</v>
      </c>
      <c r="D30" s="223">
        <v>1</v>
      </c>
      <c r="E30" s="14">
        <v>1262</v>
      </c>
      <c r="F30" s="110">
        <f>D30*E30</f>
        <v>1262</v>
      </c>
      <c r="G30" s="129" t="s">
        <v>105</v>
      </c>
    </row>
    <row r="31" spans="1:7" ht="18.75">
      <c r="A31" s="250">
        <v>20</v>
      </c>
      <c r="B31" s="222" t="s">
        <v>461</v>
      </c>
      <c r="C31" s="177" t="s">
        <v>312</v>
      </c>
      <c r="D31" s="223">
        <v>1</v>
      </c>
      <c r="E31" s="14">
        <v>481.46</v>
      </c>
      <c r="F31" s="110">
        <f t="shared" si="0"/>
        <v>481.46</v>
      </c>
      <c r="G31" s="205" t="s">
        <v>18</v>
      </c>
    </row>
    <row r="32" spans="1:7" ht="18.75">
      <c r="A32" s="250">
        <v>21</v>
      </c>
      <c r="B32" s="222" t="s">
        <v>461</v>
      </c>
      <c r="C32" s="177" t="s">
        <v>312</v>
      </c>
      <c r="D32" s="130">
        <v>2</v>
      </c>
      <c r="E32" s="14">
        <v>303.49</v>
      </c>
      <c r="F32" s="110">
        <f t="shared" si="0"/>
        <v>606.98</v>
      </c>
      <c r="G32" s="129" t="s">
        <v>221</v>
      </c>
    </row>
    <row r="33" spans="1:7" ht="18.75">
      <c r="A33" s="250">
        <v>22</v>
      </c>
      <c r="B33" s="14" t="s">
        <v>475</v>
      </c>
      <c r="C33" s="12" t="s">
        <v>312</v>
      </c>
      <c r="D33" s="130">
        <v>1</v>
      </c>
      <c r="E33" s="14">
        <v>659.96</v>
      </c>
      <c r="F33" s="110">
        <f t="shared" si="0"/>
        <v>659.96</v>
      </c>
      <c r="G33" s="16" t="s">
        <v>276</v>
      </c>
    </row>
    <row r="34" spans="1:7" ht="18.75">
      <c r="A34" s="250">
        <v>23</v>
      </c>
      <c r="B34" s="14" t="s">
        <v>475</v>
      </c>
      <c r="C34" s="12" t="s">
        <v>312</v>
      </c>
      <c r="D34" s="130">
        <v>1</v>
      </c>
      <c r="E34" s="14">
        <v>481.46</v>
      </c>
      <c r="F34" s="110">
        <f t="shared" si="0"/>
        <v>481.46</v>
      </c>
      <c r="G34" s="205" t="s">
        <v>214</v>
      </c>
    </row>
    <row r="35" spans="1:7" ht="18.75">
      <c r="A35" s="250">
        <v>24</v>
      </c>
      <c r="B35" s="14" t="s">
        <v>475</v>
      </c>
      <c r="C35" s="12" t="s">
        <v>312</v>
      </c>
      <c r="D35" s="130">
        <v>3</v>
      </c>
      <c r="E35" s="222">
        <v>798.23</v>
      </c>
      <c r="F35" s="224">
        <f aca="true" t="shared" si="1" ref="F35:F50">D35*E35</f>
        <v>2394.69</v>
      </c>
      <c r="G35" s="185" t="s">
        <v>223</v>
      </c>
    </row>
    <row r="36" spans="1:7" ht="18.75">
      <c r="A36" s="250">
        <v>25</v>
      </c>
      <c r="B36" s="14" t="s">
        <v>475</v>
      </c>
      <c r="C36" s="12" t="s">
        <v>312</v>
      </c>
      <c r="D36" s="130">
        <v>1</v>
      </c>
      <c r="E36" s="14">
        <v>454.11</v>
      </c>
      <c r="F36" s="110">
        <f t="shared" si="1"/>
        <v>454.11</v>
      </c>
      <c r="G36" s="129" t="s">
        <v>235</v>
      </c>
    </row>
    <row r="37" spans="1:7" ht="18.75">
      <c r="A37" s="250">
        <v>26</v>
      </c>
      <c r="B37" s="14" t="s">
        <v>482</v>
      </c>
      <c r="C37" s="12" t="s">
        <v>312</v>
      </c>
      <c r="D37" s="130">
        <v>2</v>
      </c>
      <c r="E37" s="14">
        <v>80.39</v>
      </c>
      <c r="F37" s="110">
        <f t="shared" si="1"/>
        <v>160.78</v>
      </c>
      <c r="G37" s="16" t="s">
        <v>202</v>
      </c>
    </row>
    <row r="38" spans="1:7" ht="18.75">
      <c r="A38" s="250">
        <v>27</v>
      </c>
      <c r="B38" s="14" t="s">
        <v>482</v>
      </c>
      <c r="C38" s="12" t="s">
        <v>312</v>
      </c>
      <c r="D38" s="130">
        <v>1</v>
      </c>
      <c r="E38" s="14">
        <v>1262</v>
      </c>
      <c r="F38" s="110">
        <f t="shared" si="1"/>
        <v>1262</v>
      </c>
      <c r="G38" s="129" t="s">
        <v>236</v>
      </c>
    </row>
    <row r="39" spans="1:7" ht="18.75">
      <c r="A39" s="250">
        <v>28</v>
      </c>
      <c r="B39" s="176" t="s">
        <v>497</v>
      </c>
      <c r="C39" s="12" t="s">
        <v>353</v>
      </c>
      <c r="D39" s="130">
        <v>37.2</v>
      </c>
      <c r="E39" s="14">
        <v>108.13</v>
      </c>
      <c r="F39" s="110">
        <f t="shared" si="1"/>
        <v>4022.436</v>
      </c>
      <c r="G39" s="19" t="s">
        <v>237</v>
      </c>
    </row>
    <row r="40" spans="1:7" ht="18.75">
      <c r="A40" s="250">
        <v>29</v>
      </c>
      <c r="B40" s="176" t="s">
        <v>500</v>
      </c>
      <c r="C40" s="12" t="s">
        <v>312</v>
      </c>
      <c r="D40" s="130">
        <v>7</v>
      </c>
      <c r="E40" s="14">
        <v>274.05</v>
      </c>
      <c r="F40" s="110">
        <f t="shared" si="1"/>
        <v>1918.3500000000001</v>
      </c>
      <c r="G40" s="16" t="s">
        <v>228</v>
      </c>
    </row>
    <row r="41" spans="1:7" ht="18.75">
      <c r="A41" s="250">
        <v>30</v>
      </c>
      <c r="B41" s="176" t="s">
        <v>500</v>
      </c>
      <c r="C41" s="12" t="s">
        <v>312</v>
      </c>
      <c r="D41" s="130">
        <v>2</v>
      </c>
      <c r="E41" s="14">
        <v>1262</v>
      </c>
      <c r="F41" s="110">
        <f t="shared" si="1"/>
        <v>2524</v>
      </c>
      <c r="G41" s="129" t="s">
        <v>227</v>
      </c>
    </row>
    <row r="42" spans="1:7" ht="18.75">
      <c r="A42" s="250">
        <v>31</v>
      </c>
      <c r="B42" s="176" t="s">
        <v>491</v>
      </c>
      <c r="C42" s="12" t="s">
        <v>312</v>
      </c>
      <c r="D42" s="130">
        <v>1</v>
      </c>
      <c r="E42" s="14">
        <v>481.46</v>
      </c>
      <c r="F42" s="110">
        <f t="shared" si="1"/>
        <v>481.46</v>
      </c>
      <c r="G42" s="205" t="s">
        <v>216</v>
      </c>
    </row>
    <row r="43" spans="1:7" ht="18.75">
      <c r="A43" s="250">
        <v>32</v>
      </c>
      <c r="B43" s="176" t="s">
        <v>491</v>
      </c>
      <c r="C43" s="12" t="s">
        <v>312</v>
      </c>
      <c r="D43" s="130">
        <v>1</v>
      </c>
      <c r="E43" s="14">
        <v>659.96</v>
      </c>
      <c r="F43" s="110">
        <f t="shared" si="1"/>
        <v>659.96</v>
      </c>
      <c r="G43" s="16" t="s">
        <v>416</v>
      </c>
    </row>
    <row r="44" spans="1:7" ht="18.75">
      <c r="A44" s="250">
        <v>33</v>
      </c>
      <c r="B44" s="176" t="s">
        <v>491</v>
      </c>
      <c r="C44" s="12" t="s">
        <v>99</v>
      </c>
      <c r="D44" s="130">
        <v>1</v>
      </c>
      <c r="E44" s="14">
        <v>568.37</v>
      </c>
      <c r="F44" s="110">
        <f t="shared" si="1"/>
        <v>568.37</v>
      </c>
      <c r="G44" s="19" t="s">
        <v>226</v>
      </c>
    </row>
    <row r="45" spans="1:7" ht="18.75">
      <c r="A45" s="250">
        <v>34</v>
      </c>
      <c r="B45" s="176" t="s">
        <v>491</v>
      </c>
      <c r="C45" s="12" t="s">
        <v>312</v>
      </c>
      <c r="D45" s="130">
        <v>1</v>
      </c>
      <c r="E45" s="14">
        <v>170.6</v>
      </c>
      <c r="F45" s="110">
        <f t="shared" si="1"/>
        <v>170.6</v>
      </c>
      <c r="G45" s="16" t="s">
        <v>217</v>
      </c>
    </row>
    <row r="46" spans="1:7" ht="18.75">
      <c r="A46" s="250">
        <v>35</v>
      </c>
      <c r="B46" s="176" t="s">
        <v>501</v>
      </c>
      <c r="C46" s="12" t="s">
        <v>99</v>
      </c>
      <c r="D46" s="130">
        <v>1</v>
      </c>
      <c r="E46" s="14">
        <v>568.37</v>
      </c>
      <c r="F46" s="110">
        <f t="shared" si="1"/>
        <v>568.37</v>
      </c>
      <c r="G46" s="19" t="s">
        <v>189</v>
      </c>
    </row>
    <row r="47" spans="1:7" ht="18.75">
      <c r="A47" s="250">
        <v>36</v>
      </c>
      <c r="B47" s="176" t="s">
        <v>501</v>
      </c>
      <c r="C47" s="12" t="s">
        <v>312</v>
      </c>
      <c r="D47" s="130">
        <v>4</v>
      </c>
      <c r="E47" s="14">
        <v>274.05</v>
      </c>
      <c r="F47" s="110">
        <f t="shared" si="1"/>
        <v>1096.2</v>
      </c>
      <c r="G47" s="16" t="s">
        <v>229</v>
      </c>
    </row>
    <row r="48" spans="1:7" ht="18.75">
      <c r="A48" s="250">
        <v>37</v>
      </c>
      <c r="B48" s="176" t="s">
        <v>488</v>
      </c>
      <c r="C48" s="12" t="s">
        <v>312</v>
      </c>
      <c r="D48" s="130">
        <v>1</v>
      </c>
      <c r="E48" s="222">
        <v>798.23</v>
      </c>
      <c r="F48" s="224">
        <f t="shared" si="1"/>
        <v>798.23</v>
      </c>
      <c r="G48" s="185" t="s">
        <v>225</v>
      </c>
    </row>
    <row r="49" spans="1:7" ht="18.75">
      <c r="A49" s="250">
        <v>38</v>
      </c>
      <c r="B49" s="176" t="s">
        <v>488</v>
      </c>
      <c r="C49" s="12" t="s">
        <v>312</v>
      </c>
      <c r="D49" s="130">
        <v>10</v>
      </c>
      <c r="E49" s="14">
        <v>274.05</v>
      </c>
      <c r="F49" s="110">
        <f t="shared" si="1"/>
        <v>2740.5</v>
      </c>
      <c r="G49" s="16" t="s">
        <v>224</v>
      </c>
    </row>
    <row r="50" spans="1:7" ht="19.5" thickBot="1">
      <c r="A50" s="431">
        <v>39</v>
      </c>
      <c r="B50" s="195" t="s">
        <v>488</v>
      </c>
      <c r="C50" s="196" t="s">
        <v>312</v>
      </c>
      <c r="D50" s="197">
        <v>1</v>
      </c>
      <c r="E50" s="198">
        <v>454.11</v>
      </c>
      <c r="F50" s="199">
        <f t="shared" si="1"/>
        <v>454.11</v>
      </c>
      <c r="G50" s="200" t="s">
        <v>215</v>
      </c>
    </row>
    <row r="51" spans="1:7" ht="19.5" thickBot="1">
      <c r="A51" s="189"/>
      <c r="B51" s="163" t="s">
        <v>363</v>
      </c>
      <c r="C51" s="164" t="s">
        <v>312</v>
      </c>
      <c r="D51" s="165">
        <v>75</v>
      </c>
      <c r="E51" s="166"/>
      <c r="F51" s="167">
        <f>SUM(F11:F50)</f>
        <v>46231.255999999994</v>
      </c>
      <c r="G51" s="168"/>
    </row>
    <row r="52" spans="1:9" ht="18" customHeight="1" thickBot="1">
      <c r="A52" s="380">
        <v>3</v>
      </c>
      <c r="B52" s="376" t="s">
        <v>397</v>
      </c>
      <c r="C52" s="157"/>
      <c r="D52" s="377"/>
      <c r="E52" s="378"/>
      <c r="F52" s="379"/>
      <c r="G52" s="160"/>
      <c r="H52" s="78"/>
      <c r="I52" s="6"/>
    </row>
    <row r="53" spans="1:9" ht="18" customHeight="1">
      <c r="A53" s="39">
        <v>1</v>
      </c>
      <c r="B53" s="40" t="s">
        <v>218</v>
      </c>
      <c r="C53" s="41" t="s">
        <v>312</v>
      </c>
      <c r="D53" s="268">
        <v>1</v>
      </c>
      <c r="E53" s="383"/>
      <c r="F53" s="422">
        <v>13850.7</v>
      </c>
      <c r="G53" s="309" t="s">
        <v>319</v>
      </c>
      <c r="H53" s="78"/>
      <c r="I53" s="6"/>
    </row>
    <row r="54" spans="1:9" ht="18" customHeight="1">
      <c r="A54" s="42">
        <v>2</v>
      </c>
      <c r="B54" s="25" t="s">
        <v>219</v>
      </c>
      <c r="C54" s="28" t="s">
        <v>312</v>
      </c>
      <c r="D54" s="381">
        <v>1</v>
      </c>
      <c r="E54" s="161"/>
      <c r="F54" s="327">
        <v>9719.37</v>
      </c>
      <c r="G54" s="129" t="s">
        <v>319</v>
      </c>
      <c r="H54" s="78"/>
      <c r="I54" s="6"/>
    </row>
    <row r="55" spans="1:9" ht="18" customHeight="1" thickBot="1">
      <c r="A55" s="346">
        <v>3</v>
      </c>
      <c r="B55" s="347" t="s">
        <v>220</v>
      </c>
      <c r="C55" s="272" t="s">
        <v>312</v>
      </c>
      <c r="D55" s="423">
        <v>1</v>
      </c>
      <c r="E55" s="273"/>
      <c r="F55" s="424">
        <v>7176.98</v>
      </c>
      <c r="G55" s="200" t="s">
        <v>319</v>
      </c>
      <c r="H55" s="78"/>
      <c r="I55" s="6"/>
    </row>
    <row r="56" spans="1:9" ht="18" customHeight="1" thickBot="1">
      <c r="A56" s="421"/>
      <c r="B56" s="163" t="s">
        <v>363</v>
      </c>
      <c r="C56" s="164" t="s">
        <v>312</v>
      </c>
      <c r="D56" s="165">
        <f>SUM(D53:D55)</f>
        <v>3</v>
      </c>
      <c r="E56" s="166"/>
      <c r="F56" s="167">
        <f>SUM(F53:F55)</f>
        <v>30747.05</v>
      </c>
      <c r="G56" s="168"/>
      <c r="H56" s="78"/>
      <c r="I56" s="6"/>
    </row>
    <row r="57" spans="1:7" ht="19.5" thickBot="1">
      <c r="A57" s="80"/>
      <c r="B57" s="122" t="s">
        <v>355</v>
      </c>
      <c r="C57" s="122"/>
      <c r="D57" s="134"/>
      <c r="E57" s="122"/>
      <c r="F57" s="537">
        <f>F51+F56+F9</f>
        <v>107181.506</v>
      </c>
      <c r="G57" s="133"/>
    </row>
    <row r="58" spans="1:7" ht="19.5" thickBot="1">
      <c r="A58" s="20">
        <v>4</v>
      </c>
      <c r="B58" s="21" t="s">
        <v>356</v>
      </c>
      <c r="C58" s="22" t="s">
        <v>357</v>
      </c>
      <c r="D58" s="109">
        <v>21.2</v>
      </c>
      <c r="E58" s="109"/>
      <c r="F58" s="249">
        <v>77316</v>
      </c>
      <c r="G58" s="23" t="s">
        <v>358</v>
      </c>
    </row>
    <row r="59" spans="1:7" ht="19.5" thickBot="1">
      <c r="A59" s="106">
        <v>5</v>
      </c>
      <c r="B59" s="107" t="s">
        <v>359</v>
      </c>
      <c r="C59" s="108" t="s">
        <v>357</v>
      </c>
      <c r="D59" s="395">
        <v>33</v>
      </c>
      <c r="E59" s="109"/>
      <c r="F59" s="249">
        <v>36215.37</v>
      </c>
      <c r="G59" s="23" t="s">
        <v>358</v>
      </c>
    </row>
    <row r="60" spans="1:7" ht="19.5" thickBot="1">
      <c r="A60" s="89"/>
      <c r="B60" s="90" t="s">
        <v>360</v>
      </c>
      <c r="C60" s="91"/>
      <c r="D60" s="91"/>
      <c r="E60" s="92"/>
      <c r="F60" s="93">
        <f>F57+F58+F59</f>
        <v>220712.876</v>
      </c>
      <c r="G60" s="94"/>
    </row>
    <row r="61" spans="1:7" ht="19.5" thickBot="1">
      <c r="A61" s="99"/>
      <c r="B61" s="100" t="s">
        <v>361</v>
      </c>
      <c r="C61" s="101"/>
      <c r="D61" s="101"/>
      <c r="E61" s="102"/>
      <c r="F61" s="103">
        <f>F60*1.18</f>
        <v>260441.19367999997</v>
      </c>
      <c r="G61" s="68"/>
    </row>
    <row r="62" spans="1:7" ht="19.5" thickBot="1">
      <c r="A62" s="95" t="s">
        <v>362</v>
      </c>
      <c r="B62" s="96"/>
      <c r="C62" s="96"/>
      <c r="D62" s="97"/>
      <c r="E62" s="96"/>
      <c r="F62" s="135">
        <f>SUM(F32:F57)</f>
        <v>236929.42799999996</v>
      </c>
      <c r="G62" s="98"/>
    </row>
    <row r="63" spans="1:7" ht="18.75">
      <c r="A63" s="86" t="s">
        <v>298</v>
      </c>
      <c r="B63" s="87" t="s">
        <v>299</v>
      </c>
      <c r="C63" s="87" t="s">
        <v>300</v>
      </c>
      <c r="D63" s="87" t="s">
        <v>301</v>
      </c>
      <c r="E63" s="87" t="s">
        <v>302</v>
      </c>
      <c r="F63" s="87" t="s">
        <v>303</v>
      </c>
      <c r="G63" s="88" t="s">
        <v>304</v>
      </c>
    </row>
    <row r="64" spans="1:7" ht="19.5" thickBot="1">
      <c r="A64" s="37"/>
      <c r="B64" s="9" t="s">
        <v>306</v>
      </c>
      <c r="C64" s="9" t="s">
        <v>307</v>
      </c>
      <c r="D64" s="9" t="s">
        <v>308</v>
      </c>
      <c r="E64" s="9"/>
      <c r="F64" s="9"/>
      <c r="G64" s="38"/>
    </row>
    <row r="65" spans="1:7" ht="19.5" thickBot="1">
      <c r="A65" s="20">
        <v>1</v>
      </c>
      <c r="B65" s="629" t="s">
        <v>320</v>
      </c>
      <c r="C65" s="629"/>
      <c r="D65" s="629"/>
      <c r="E65" s="629"/>
      <c r="F65" s="629"/>
      <c r="G65" s="630"/>
    </row>
    <row r="66" spans="1:7" ht="19.5" thickBot="1">
      <c r="A66" s="45">
        <v>1</v>
      </c>
      <c r="B66" s="140" t="s">
        <v>41</v>
      </c>
      <c r="C66" s="30" t="s">
        <v>309</v>
      </c>
      <c r="D66" s="30">
        <v>0.4</v>
      </c>
      <c r="E66" s="27">
        <v>381.62</v>
      </c>
      <c r="F66" s="132">
        <f>D66*E66</f>
        <v>152.648</v>
      </c>
      <c r="G66" s="124" t="s">
        <v>230</v>
      </c>
    </row>
    <row r="67" spans="1:7" ht="19.5" thickBot="1">
      <c r="A67" s="49"/>
      <c r="B67" s="35" t="s">
        <v>363</v>
      </c>
      <c r="C67" s="50" t="s">
        <v>309</v>
      </c>
      <c r="D67" s="50">
        <f>SUM(D66:D66)</f>
        <v>0.4</v>
      </c>
      <c r="E67" s="35"/>
      <c r="F67" s="51">
        <f>SUM(F66:F66)</f>
        <v>152.648</v>
      </c>
      <c r="G67" s="60"/>
    </row>
    <row r="68" spans="1:7" ht="19.5" thickBot="1">
      <c r="A68" s="117"/>
      <c r="B68" s="118" t="s">
        <v>364</v>
      </c>
      <c r="C68" s="119"/>
      <c r="D68" s="120"/>
      <c r="E68" s="118"/>
      <c r="F68" s="121">
        <f>F67</f>
        <v>152.648</v>
      </c>
      <c r="G68" s="61"/>
    </row>
    <row r="69" spans="1:7" ht="19.5" thickBot="1">
      <c r="A69" s="112"/>
      <c r="B69" s="113" t="s">
        <v>361</v>
      </c>
      <c r="C69" s="114"/>
      <c r="D69" s="114"/>
      <c r="E69" s="113"/>
      <c r="F69" s="115">
        <f>F68*1.18</f>
        <v>180.12464</v>
      </c>
      <c r="G69" s="116"/>
    </row>
    <row r="70" spans="1:7" ht="18.75">
      <c r="A70" s="1"/>
      <c r="B70" s="2" t="s">
        <v>365</v>
      </c>
      <c r="C70" s="1"/>
      <c r="D70" s="631">
        <f>F60+F68</f>
        <v>220865.52399999998</v>
      </c>
      <c r="E70" s="631"/>
      <c r="F70" s="631"/>
      <c r="G70" s="3"/>
    </row>
    <row r="71" spans="1:7" ht="18.75">
      <c r="A71" s="1"/>
      <c r="B71" s="2" t="s">
        <v>366</v>
      </c>
      <c r="C71" s="1"/>
      <c r="D71" s="632">
        <f>D70*1.18</f>
        <v>260621.31831999996</v>
      </c>
      <c r="E71" s="632"/>
      <c r="F71" s="632"/>
      <c r="G71" s="3"/>
    </row>
    <row r="72" spans="1:7" ht="18.75">
      <c r="A72" s="1"/>
      <c r="B72" s="2"/>
      <c r="C72" s="1"/>
      <c r="D72" s="105"/>
      <c r="E72" s="105"/>
      <c r="F72" s="105"/>
      <c r="G72" s="3"/>
    </row>
    <row r="73" spans="1:7" ht="18.75">
      <c r="A73" s="3" t="s">
        <v>367</v>
      </c>
      <c r="B73" s="3"/>
      <c r="C73" s="4"/>
      <c r="D73" s="4"/>
      <c r="E73" s="5"/>
      <c r="F73" s="5"/>
      <c r="G73" s="6"/>
    </row>
    <row r="74" spans="1:8" ht="18.75">
      <c r="A74" s="3" t="s">
        <v>368</v>
      </c>
      <c r="B74" s="3"/>
      <c r="C74" s="4"/>
      <c r="D74" s="4"/>
      <c r="E74" s="7"/>
      <c r="F74" s="7"/>
      <c r="G74" s="633" t="s">
        <v>369</v>
      </c>
      <c r="H74" s="633"/>
    </row>
    <row r="75" spans="1:7" ht="18.75">
      <c r="A75" s="3" t="s">
        <v>370</v>
      </c>
      <c r="B75" s="3"/>
      <c r="C75" s="3"/>
      <c r="D75" s="4"/>
      <c r="E75" s="7"/>
      <c r="F75" s="7"/>
      <c r="G75" s="6" t="s">
        <v>172</v>
      </c>
    </row>
    <row r="76" spans="1:7" ht="18.75">
      <c r="A76" s="1"/>
      <c r="B76" s="5"/>
      <c r="C76" s="4"/>
      <c r="D76" s="4"/>
      <c r="E76" s="73"/>
      <c r="F76" s="73"/>
      <c r="G76" s="6" t="s">
        <v>173</v>
      </c>
    </row>
    <row r="77" spans="1:7" ht="18.75">
      <c r="A77" s="1"/>
      <c r="B77" s="5"/>
      <c r="C77" s="4"/>
      <c r="D77" s="4"/>
      <c r="E77" s="5" t="s">
        <v>318</v>
      </c>
      <c r="F77" s="5"/>
      <c r="G77" s="6" t="s">
        <v>174</v>
      </c>
    </row>
  </sheetData>
  <sheetProtection/>
  <mergeCells count="9">
    <mergeCell ref="D70:F70"/>
    <mergeCell ref="D71:F71"/>
    <mergeCell ref="G74:H74"/>
    <mergeCell ref="A1:G1"/>
    <mergeCell ref="A2:G2"/>
    <mergeCell ref="A3:G3"/>
    <mergeCell ref="A4:G4"/>
    <mergeCell ref="B10:G10"/>
    <mergeCell ref="B65:G65"/>
  </mergeCells>
  <printOptions/>
  <pageMargins left="0.41" right="0.25" top="0.2" bottom="0.2" header="0.2" footer="0.2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J74"/>
  <sheetViews>
    <sheetView zoomScale="75" zoomScaleNormal="75" zoomScalePageLayoutView="0" workbookViewId="0" topLeftCell="A40">
      <selection activeCell="F53" sqref="F53"/>
    </sheetView>
  </sheetViews>
  <sheetFormatPr defaultColWidth="9.140625" defaultRowHeight="12.75"/>
  <cols>
    <col min="1" max="1" width="8.8515625" style="0" customWidth="1"/>
    <col min="2" max="2" width="41.57421875" style="0" customWidth="1"/>
    <col min="3" max="3" width="16.8515625" style="0" customWidth="1"/>
    <col min="4" max="4" width="19.8515625" style="0" customWidth="1"/>
    <col min="5" max="5" width="16.57421875" style="0" customWidth="1"/>
    <col min="6" max="6" width="21.421875" style="0" customWidth="1"/>
    <col min="7" max="7" width="69.7109375" style="0" customWidth="1"/>
    <col min="8" max="8" width="51.421875" style="0" hidden="1" customWidth="1"/>
    <col min="9" max="9" width="34.28125" style="0" hidden="1" customWidth="1"/>
    <col min="10" max="10" width="16.57421875" style="0" customWidth="1"/>
    <col min="11" max="11" width="15.140625" style="0" customWidth="1"/>
    <col min="13" max="13" width="9.28125" style="0" bestFit="1" customWidth="1"/>
    <col min="15" max="15" width="15.57421875" style="0" bestFit="1" customWidth="1"/>
  </cols>
  <sheetData>
    <row r="1" spans="1:7" ht="20.25">
      <c r="A1" s="619" t="s">
        <v>315</v>
      </c>
      <c r="B1" s="620"/>
      <c r="C1" s="620"/>
      <c r="D1" s="620"/>
      <c r="E1" s="620"/>
      <c r="F1" s="620"/>
      <c r="G1" s="620"/>
    </row>
    <row r="2" spans="1:7" ht="20.25">
      <c r="A2" s="621" t="s">
        <v>460</v>
      </c>
      <c r="B2" s="622"/>
      <c r="C2" s="622"/>
      <c r="D2" s="622"/>
      <c r="E2" s="622"/>
      <c r="F2" s="622"/>
      <c r="G2" s="622"/>
    </row>
    <row r="3" spans="1:7" ht="21" thickBot="1">
      <c r="A3" s="621" t="s">
        <v>175</v>
      </c>
      <c r="B3" s="622"/>
      <c r="C3" s="622"/>
      <c r="D3" s="622"/>
      <c r="E3" s="622"/>
      <c r="F3" s="622"/>
      <c r="G3" s="622"/>
    </row>
    <row r="4" spans="1:7" ht="16.5" thickBot="1">
      <c r="A4" s="623" t="s">
        <v>297</v>
      </c>
      <c r="B4" s="624"/>
      <c r="C4" s="624"/>
      <c r="D4" s="624"/>
      <c r="E4" s="624"/>
      <c r="F4" s="624"/>
      <c r="G4" s="625"/>
    </row>
    <row r="5" spans="1:7" ht="15.75">
      <c r="A5" s="85" t="s">
        <v>298</v>
      </c>
      <c r="B5" s="57" t="s">
        <v>299</v>
      </c>
      <c r="C5" s="58" t="s">
        <v>300</v>
      </c>
      <c r="D5" s="58" t="s">
        <v>301</v>
      </c>
      <c r="E5" s="58" t="s">
        <v>302</v>
      </c>
      <c r="F5" s="58" t="s">
        <v>303</v>
      </c>
      <c r="G5" s="59" t="s">
        <v>304</v>
      </c>
    </row>
    <row r="6" spans="1:7" ht="16.5" thickBot="1">
      <c r="A6" s="56"/>
      <c r="B6" s="43" t="s">
        <v>306</v>
      </c>
      <c r="C6" s="8" t="s">
        <v>307</v>
      </c>
      <c r="D6" s="10" t="s">
        <v>308</v>
      </c>
      <c r="E6" s="8"/>
      <c r="F6" s="8"/>
      <c r="G6" s="44"/>
    </row>
    <row r="7" spans="1:10" ht="18" customHeight="1" thickBot="1">
      <c r="A7" s="404">
        <v>1</v>
      </c>
      <c r="B7" s="405" t="s">
        <v>141</v>
      </c>
      <c r="C7" s="342"/>
      <c r="D7" s="343"/>
      <c r="E7" s="342"/>
      <c r="F7" s="342"/>
      <c r="G7" s="406"/>
      <c r="H7" s="245"/>
      <c r="I7" s="219"/>
      <c r="J7" s="31"/>
    </row>
    <row r="8" spans="1:10" ht="20.25" customHeight="1">
      <c r="A8" s="413">
        <v>1</v>
      </c>
      <c r="B8" s="414" t="s">
        <v>494</v>
      </c>
      <c r="C8" s="191" t="s">
        <v>309</v>
      </c>
      <c r="D8" s="415">
        <v>70.7</v>
      </c>
      <c r="E8" s="416"/>
      <c r="F8" s="417">
        <v>193630.32</v>
      </c>
      <c r="G8" s="11" t="s">
        <v>78</v>
      </c>
      <c r="H8" s="245"/>
      <c r="I8" s="219"/>
      <c r="J8" s="31"/>
    </row>
    <row r="9" spans="1:10" ht="20.25" customHeight="1">
      <c r="A9" s="322">
        <v>2</v>
      </c>
      <c r="B9" s="155" t="s">
        <v>41</v>
      </c>
      <c r="C9" s="12" t="s">
        <v>309</v>
      </c>
      <c r="D9" s="303">
        <v>9</v>
      </c>
      <c r="E9" s="412"/>
      <c r="F9" s="375">
        <v>15103.09</v>
      </c>
      <c r="G9" s="13" t="s">
        <v>78</v>
      </c>
      <c r="H9" s="245"/>
      <c r="I9" s="219"/>
      <c r="J9" s="31"/>
    </row>
    <row r="10" spans="1:10" ht="20.25" customHeight="1">
      <c r="A10" s="443">
        <v>3</v>
      </c>
      <c r="B10" s="233" t="s">
        <v>60</v>
      </c>
      <c r="C10" s="17" t="s">
        <v>309</v>
      </c>
      <c r="D10" s="304">
        <v>12.5</v>
      </c>
      <c r="E10" s="330"/>
      <c r="F10" s="331">
        <v>63185.84</v>
      </c>
      <c r="G10" s="13" t="s">
        <v>78</v>
      </c>
      <c r="H10" s="245"/>
      <c r="I10" s="219"/>
      <c r="J10" s="31"/>
    </row>
    <row r="11" spans="1:10" ht="20.25" customHeight="1">
      <c r="A11" s="443">
        <v>4</v>
      </c>
      <c r="B11" s="233" t="s">
        <v>146</v>
      </c>
      <c r="C11" s="17" t="s">
        <v>309</v>
      </c>
      <c r="D11" s="304">
        <v>4.5</v>
      </c>
      <c r="E11" s="330"/>
      <c r="F11" s="331">
        <v>10843.94</v>
      </c>
      <c r="G11" s="13" t="s">
        <v>78</v>
      </c>
      <c r="H11" s="245"/>
      <c r="I11" s="219"/>
      <c r="J11" s="31"/>
    </row>
    <row r="12" spans="1:10" ht="20.25" customHeight="1" thickBot="1">
      <c r="A12" s="418">
        <v>5</v>
      </c>
      <c r="B12" s="334" t="s">
        <v>515</v>
      </c>
      <c r="C12" s="196" t="s">
        <v>309</v>
      </c>
      <c r="D12" s="335">
        <v>16</v>
      </c>
      <c r="E12" s="420"/>
      <c r="F12" s="419">
        <v>58116.81</v>
      </c>
      <c r="G12" s="269" t="s">
        <v>78</v>
      </c>
      <c r="H12" s="245"/>
      <c r="I12" s="219"/>
      <c r="J12" s="31"/>
    </row>
    <row r="13" spans="1:10" ht="18" customHeight="1" thickBot="1">
      <c r="A13" s="234"/>
      <c r="B13" s="407" t="s">
        <v>363</v>
      </c>
      <c r="C13" s="408" t="s">
        <v>309</v>
      </c>
      <c r="D13" s="409">
        <f>SUM(D8:D12)</f>
        <v>112.7</v>
      </c>
      <c r="E13" s="408"/>
      <c r="F13" s="410">
        <f>SUM(F8:F12)</f>
        <v>340880</v>
      </c>
      <c r="G13" s="411"/>
      <c r="H13" s="245"/>
      <c r="I13" s="219"/>
      <c r="J13" s="31"/>
    </row>
    <row r="14" spans="1:7" ht="19.5" thickBot="1">
      <c r="A14" s="172">
        <v>2</v>
      </c>
      <c r="B14" s="626" t="s">
        <v>310</v>
      </c>
      <c r="C14" s="627"/>
      <c r="D14" s="627"/>
      <c r="E14" s="627"/>
      <c r="F14" s="627"/>
      <c r="G14" s="628"/>
    </row>
    <row r="15" spans="1:7" ht="18.75">
      <c r="A15" s="258">
        <v>1</v>
      </c>
      <c r="B15" s="259" t="s">
        <v>470</v>
      </c>
      <c r="C15" s="260" t="s">
        <v>312</v>
      </c>
      <c r="D15" s="126">
        <v>1</v>
      </c>
      <c r="E15" s="139">
        <v>481.46</v>
      </c>
      <c r="F15" s="192">
        <f aca="true" t="shared" si="0" ref="F15:F40">D15*E15</f>
        <v>481.46</v>
      </c>
      <c r="G15" s="310" t="s">
        <v>187</v>
      </c>
    </row>
    <row r="16" spans="1:7" ht="18.75">
      <c r="A16" s="250">
        <v>2</v>
      </c>
      <c r="B16" s="222" t="s">
        <v>470</v>
      </c>
      <c r="C16" s="177" t="s">
        <v>312</v>
      </c>
      <c r="D16" s="130">
        <v>1</v>
      </c>
      <c r="E16" s="14">
        <v>274.05</v>
      </c>
      <c r="F16" s="110">
        <f t="shared" si="0"/>
        <v>274.05</v>
      </c>
      <c r="G16" s="16" t="s">
        <v>188</v>
      </c>
    </row>
    <row r="17" spans="1:7" ht="18.75">
      <c r="A17" s="250">
        <v>3</v>
      </c>
      <c r="B17" s="222" t="s">
        <v>466</v>
      </c>
      <c r="C17" s="177" t="s">
        <v>312</v>
      </c>
      <c r="D17" s="130">
        <v>1</v>
      </c>
      <c r="E17" s="14">
        <v>481.46</v>
      </c>
      <c r="F17" s="110">
        <f t="shared" si="0"/>
        <v>481.46</v>
      </c>
      <c r="G17" s="205" t="s">
        <v>199</v>
      </c>
    </row>
    <row r="18" spans="1:7" ht="18.75">
      <c r="A18" s="250">
        <v>4</v>
      </c>
      <c r="B18" s="222" t="s">
        <v>466</v>
      </c>
      <c r="C18" s="177" t="s">
        <v>312</v>
      </c>
      <c r="D18" s="130">
        <v>2</v>
      </c>
      <c r="E18" s="14">
        <v>303.49</v>
      </c>
      <c r="F18" s="110">
        <f t="shared" si="0"/>
        <v>606.98</v>
      </c>
      <c r="G18" s="19" t="s">
        <v>200</v>
      </c>
    </row>
    <row r="19" spans="1:7" ht="18.75">
      <c r="A19" s="250">
        <v>5</v>
      </c>
      <c r="B19" s="222" t="s">
        <v>466</v>
      </c>
      <c r="C19" s="12" t="s">
        <v>309</v>
      </c>
      <c r="D19" s="130">
        <v>3.6</v>
      </c>
      <c r="E19" s="14">
        <v>146.1</v>
      </c>
      <c r="F19" s="110">
        <f t="shared" si="0"/>
        <v>525.96</v>
      </c>
      <c r="G19" s="16" t="s">
        <v>186</v>
      </c>
    </row>
    <row r="20" spans="1:7" ht="18.75">
      <c r="A20" s="250"/>
      <c r="B20" s="141" t="s">
        <v>382</v>
      </c>
      <c r="C20" s="48" t="s">
        <v>312</v>
      </c>
      <c r="D20" s="143">
        <v>2</v>
      </c>
      <c r="E20" s="145">
        <v>14.87</v>
      </c>
      <c r="F20" s="110">
        <f t="shared" si="0"/>
        <v>29.74</v>
      </c>
      <c r="G20" s="104" t="s">
        <v>70</v>
      </c>
    </row>
    <row r="21" spans="1:7" ht="18.75">
      <c r="A21" s="250">
        <v>6</v>
      </c>
      <c r="B21" s="222" t="s">
        <v>463</v>
      </c>
      <c r="C21" s="177" t="s">
        <v>312</v>
      </c>
      <c r="D21" s="223">
        <v>1</v>
      </c>
      <c r="E21" s="14">
        <v>1262</v>
      </c>
      <c r="F21" s="110">
        <f t="shared" si="0"/>
        <v>1262</v>
      </c>
      <c r="G21" s="129" t="s">
        <v>143</v>
      </c>
    </row>
    <row r="22" spans="1:7" ht="18.75">
      <c r="A22" s="250">
        <v>7</v>
      </c>
      <c r="B22" s="222" t="s">
        <v>463</v>
      </c>
      <c r="C22" s="12" t="s">
        <v>99</v>
      </c>
      <c r="D22" s="130">
        <v>1</v>
      </c>
      <c r="E22" s="14">
        <v>568.37</v>
      </c>
      <c r="F22" s="110">
        <f t="shared" si="0"/>
        <v>568.37</v>
      </c>
      <c r="G22" s="19" t="s">
        <v>155</v>
      </c>
    </row>
    <row r="23" spans="1:7" ht="18.75">
      <c r="A23" s="250">
        <v>8</v>
      </c>
      <c r="B23" s="222" t="s">
        <v>463</v>
      </c>
      <c r="C23" s="12" t="s">
        <v>312</v>
      </c>
      <c r="D23" s="130">
        <v>1</v>
      </c>
      <c r="E23" s="14">
        <v>80.39</v>
      </c>
      <c r="F23" s="110">
        <f t="shared" si="0"/>
        <v>80.39</v>
      </c>
      <c r="G23" s="16" t="s">
        <v>185</v>
      </c>
    </row>
    <row r="24" spans="1:7" ht="18.75">
      <c r="A24" s="250">
        <v>9</v>
      </c>
      <c r="B24" s="222" t="s">
        <v>461</v>
      </c>
      <c r="C24" s="177" t="s">
        <v>312</v>
      </c>
      <c r="D24" s="223">
        <v>1</v>
      </c>
      <c r="E24" s="14">
        <v>481.46</v>
      </c>
      <c r="F24" s="111">
        <f t="shared" si="0"/>
        <v>481.46</v>
      </c>
      <c r="G24" s="205" t="s">
        <v>183</v>
      </c>
    </row>
    <row r="25" spans="1:7" ht="18.75">
      <c r="A25" s="250">
        <v>10</v>
      </c>
      <c r="B25" s="222" t="s">
        <v>461</v>
      </c>
      <c r="C25" s="177" t="s">
        <v>312</v>
      </c>
      <c r="D25" s="223">
        <v>2</v>
      </c>
      <c r="E25" s="14">
        <v>481.46</v>
      </c>
      <c r="F25" s="110">
        <f t="shared" si="0"/>
        <v>962.92</v>
      </c>
      <c r="G25" s="205" t="s">
        <v>203</v>
      </c>
    </row>
    <row r="26" spans="1:7" ht="18.75">
      <c r="A26" s="250">
        <v>11</v>
      </c>
      <c r="B26" s="222" t="s">
        <v>461</v>
      </c>
      <c r="C26" s="177" t="s">
        <v>312</v>
      </c>
      <c r="D26" s="223">
        <v>1</v>
      </c>
      <c r="E26" s="14">
        <v>454.11</v>
      </c>
      <c r="F26" s="110">
        <f t="shared" si="0"/>
        <v>454.11</v>
      </c>
      <c r="G26" s="129" t="s">
        <v>184</v>
      </c>
    </row>
    <row r="27" spans="1:7" ht="18.75">
      <c r="A27" s="250">
        <v>12</v>
      </c>
      <c r="B27" s="222" t="s">
        <v>461</v>
      </c>
      <c r="C27" s="12" t="s">
        <v>312</v>
      </c>
      <c r="D27" s="130">
        <v>1</v>
      </c>
      <c r="E27" s="14">
        <v>5210.18</v>
      </c>
      <c r="F27" s="110">
        <f t="shared" si="0"/>
        <v>5210.18</v>
      </c>
      <c r="G27" s="16" t="s">
        <v>195</v>
      </c>
    </row>
    <row r="28" spans="1:7" ht="18.75">
      <c r="A28" s="250">
        <v>13</v>
      </c>
      <c r="B28" s="14" t="s">
        <v>479</v>
      </c>
      <c r="C28" s="12" t="s">
        <v>309</v>
      </c>
      <c r="D28" s="130">
        <v>7.2</v>
      </c>
      <c r="E28" s="14">
        <v>146.1</v>
      </c>
      <c r="F28" s="110">
        <f t="shared" si="0"/>
        <v>1051.92</v>
      </c>
      <c r="G28" s="16" t="s">
        <v>193</v>
      </c>
    </row>
    <row r="29" spans="1:7" ht="18.75">
      <c r="A29" s="250"/>
      <c r="B29" s="141" t="s">
        <v>382</v>
      </c>
      <c r="C29" s="48" t="s">
        <v>312</v>
      </c>
      <c r="D29" s="143">
        <v>4</v>
      </c>
      <c r="E29" s="145">
        <v>14.87</v>
      </c>
      <c r="F29" s="110">
        <f t="shared" si="0"/>
        <v>59.48</v>
      </c>
      <c r="G29" s="104" t="s">
        <v>70</v>
      </c>
    </row>
    <row r="30" spans="1:7" ht="18.75">
      <c r="A30" s="250">
        <v>14</v>
      </c>
      <c r="B30" s="14" t="s">
        <v>479</v>
      </c>
      <c r="C30" s="12" t="s">
        <v>312</v>
      </c>
      <c r="D30" s="130">
        <v>1</v>
      </c>
      <c r="E30" s="14">
        <v>303.49</v>
      </c>
      <c r="F30" s="110">
        <f t="shared" si="0"/>
        <v>303.49</v>
      </c>
      <c r="G30" s="129" t="s">
        <v>194</v>
      </c>
    </row>
    <row r="31" spans="1:7" ht="18.75">
      <c r="A31" s="250">
        <v>15</v>
      </c>
      <c r="B31" s="14" t="s">
        <v>479</v>
      </c>
      <c r="C31" s="12" t="s">
        <v>312</v>
      </c>
      <c r="D31" s="130">
        <v>1</v>
      </c>
      <c r="E31" s="14">
        <v>80.39</v>
      </c>
      <c r="F31" s="110">
        <f t="shared" si="0"/>
        <v>80.39</v>
      </c>
      <c r="G31" s="16" t="s">
        <v>202</v>
      </c>
    </row>
    <row r="32" spans="1:7" ht="18.75">
      <c r="A32" s="250">
        <v>16</v>
      </c>
      <c r="B32" s="14" t="s">
        <v>479</v>
      </c>
      <c r="C32" s="12" t="s">
        <v>312</v>
      </c>
      <c r="D32" s="130">
        <v>1</v>
      </c>
      <c r="E32" s="14">
        <v>454.11</v>
      </c>
      <c r="F32" s="110">
        <f t="shared" si="0"/>
        <v>454.11</v>
      </c>
      <c r="G32" s="129" t="s">
        <v>201</v>
      </c>
    </row>
    <row r="33" spans="1:7" ht="18.75">
      <c r="A33" s="250">
        <v>17</v>
      </c>
      <c r="B33" s="14" t="s">
        <v>482</v>
      </c>
      <c r="C33" s="12" t="s">
        <v>312</v>
      </c>
      <c r="D33" s="130">
        <v>1</v>
      </c>
      <c r="E33" s="14">
        <v>659.96</v>
      </c>
      <c r="F33" s="110">
        <f t="shared" si="0"/>
        <v>659.96</v>
      </c>
      <c r="G33" s="16" t="s">
        <v>197</v>
      </c>
    </row>
    <row r="34" spans="1:7" ht="18.75">
      <c r="A34" s="250">
        <v>18</v>
      </c>
      <c r="B34" s="176" t="s">
        <v>497</v>
      </c>
      <c r="C34" s="12" t="s">
        <v>312</v>
      </c>
      <c r="D34" s="130">
        <v>1</v>
      </c>
      <c r="E34" s="14">
        <v>274.05</v>
      </c>
      <c r="F34" s="110">
        <f t="shared" si="0"/>
        <v>274.05</v>
      </c>
      <c r="G34" s="16" t="s">
        <v>188</v>
      </c>
    </row>
    <row r="35" spans="1:7" ht="18.75">
      <c r="A35" s="250">
        <v>19</v>
      </c>
      <c r="B35" s="176" t="s">
        <v>497</v>
      </c>
      <c r="C35" s="12" t="s">
        <v>312</v>
      </c>
      <c r="D35" s="130">
        <v>3</v>
      </c>
      <c r="E35" s="14">
        <v>454.11</v>
      </c>
      <c r="F35" s="110">
        <f t="shared" si="0"/>
        <v>1362.33</v>
      </c>
      <c r="G35" s="129" t="s">
        <v>204</v>
      </c>
    </row>
    <row r="36" spans="1:7" ht="18.75">
      <c r="A36" s="250">
        <v>20</v>
      </c>
      <c r="B36" s="176" t="s">
        <v>500</v>
      </c>
      <c r="C36" s="12" t="s">
        <v>312</v>
      </c>
      <c r="D36" s="130">
        <v>1</v>
      </c>
      <c r="E36" s="14">
        <v>454.11</v>
      </c>
      <c r="F36" s="110">
        <f t="shared" si="0"/>
        <v>454.11</v>
      </c>
      <c r="G36" s="129" t="s">
        <v>205</v>
      </c>
    </row>
    <row r="37" spans="1:7" ht="18.75">
      <c r="A37" s="250">
        <v>21</v>
      </c>
      <c r="B37" s="176" t="s">
        <v>486</v>
      </c>
      <c r="C37" s="12" t="s">
        <v>312</v>
      </c>
      <c r="D37" s="130">
        <v>3</v>
      </c>
      <c r="E37" s="14">
        <v>303.49</v>
      </c>
      <c r="F37" s="110">
        <f t="shared" si="0"/>
        <v>910.47</v>
      </c>
      <c r="G37" s="19" t="s">
        <v>189</v>
      </c>
    </row>
    <row r="38" spans="1:7" ht="18.75">
      <c r="A38" s="250">
        <v>22</v>
      </c>
      <c r="B38" s="176" t="s">
        <v>491</v>
      </c>
      <c r="C38" s="12" t="s">
        <v>312</v>
      </c>
      <c r="D38" s="130">
        <v>1</v>
      </c>
      <c r="E38" s="14">
        <v>481.46</v>
      </c>
      <c r="F38" s="110">
        <f t="shared" si="0"/>
        <v>481.46</v>
      </c>
      <c r="G38" s="205" t="s">
        <v>190</v>
      </c>
    </row>
    <row r="39" spans="1:7" ht="18.75">
      <c r="A39" s="250">
        <v>23</v>
      </c>
      <c r="B39" s="176" t="s">
        <v>486</v>
      </c>
      <c r="C39" s="12" t="s">
        <v>312</v>
      </c>
      <c r="D39" s="130">
        <v>1</v>
      </c>
      <c r="E39" s="14">
        <v>303.49</v>
      </c>
      <c r="F39" s="110">
        <f t="shared" si="0"/>
        <v>303.49</v>
      </c>
      <c r="G39" s="19" t="s">
        <v>262</v>
      </c>
    </row>
    <row r="40" spans="1:7" ht="19.5" thickBot="1">
      <c r="A40" s="431">
        <v>24</v>
      </c>
      <c r="B40" s="195" t="s">
        <v>488</v>
      </c>
      <c r="C40" s="196" t="s">
        <v>312</v>
      </c>
      <c r="D40" s="197">
        <v>1</v>
      </c>
      <c r="E40" s="198">
        <v>481.46</v>
      </c>
      <c r="F40" s="247">
        <f t="shared" si="0"/>
        <v>481.46</v>
      </c>
      <c r="G40" s="432" t="s">
        <v>198</v>
      </c>
    </row>
    <row r="41" spans="1:7" ht="19.5" thickBot="1">
      <c r="A41" s="189"/>
      <c r="B41" s="163" t="s">
        <v>363</v>
      </c>
      <c r="C41" s="164" t="s">
        <v>312</v>
      </c>
      <c r="D41" s="165">
        <v>29</v>
      </c>
      <c r="E41" s="166"/>
      <c r="F41" s="167">
        <f>SUM(F15:F40)</f>
        <v>18295.8</v>
      </c>
      <c r="G41" s="168"/>
    </row>
    <row r="42" spans="1:7" ht="19.5" thickBot="1">
      <c r="A42" s="380">
        <v>3</v>
      </c>
      <c r="B42" s="376" t="s">
        <v>443</v>
      </c>
      <c r="C42" s="157"/>
      <c r="D42" s="377"/>
      <c r="E42" s="378"/>
      <c r="F42" s="379"/>
      <c r="G42" s="160"/>
    </row>
    <row r="43" spans="1:7" ht="18.75">
      <c r="A43" s="190"/>
      <c r="B43" s="397" t="s">
        <v>429</v>
      </c>
      <c r="C43" s="41"/>
      <c r="D43" s="382"/>
      <c r="E43" s="383"/>
      <c r="F43" s="384"/>
      <c r="G43" s="11"/>
    </row>
    <row r="44" spans="1:7" ht="18.75">
      <c r="A44" s="322">
        <v>1</v>
      </c>
      <c r="B44" s="155" t="s">
        <v>482</v>
      </c>
      <c r="C44" s="12" t="s">
        <v>353</v>
      </c>
      <c r="D44" s="303">
        <v>4</v>
      </c>
      <c r="E44" s="12">
        <v>377</v>
      </c>
      <c r="F44" s="375">
        <f>D44*E44</f>
        <v>1508</v>
      </c>
      <c r="G44" s="306" t="s">
        <v>528</v>
      </c>
    </row>
    <row r="45" spans="1:7" ht="18.75">
      <c r="A45" s="322">
        <v>2</v>
      </c>
      <c r="B45" s="155" t="s">
        <v>146</v>
      </c>
      <c r="C45" s="12" t="s">
        <v>353</v>
      </c>
      <c r="D45" s="303">
        <v>5</v>
      </c>
      <c r="E45" s="12">
        <v>377</v>
      </c>
      <c r="F45" s="375">
        <f>D45*E45</f>
        <v>1885</v>
      </c>
      <c r="G45" s="306" t="s">
        <v>528</v>
      </c>
    </row>
    <row r="46" spans="1:7" ht="19.5" thickBot="1">
      <c r="A46" s="418">
        <v>3</v>
      </c>
      <c r="B46" s="334" t="s">
        <v>486</v>
      </c>
      <c r="C46" s="196" t="s">
        <v>353</v>
      </c>
      <c r="D46" s="335">
        <v>8</v>
      </c>
      <c r="E46" s="196">
        <v>377</v>
      </c>
      <c r="F46" s="419">
        <f>D46*E46</f>
        <v>3016</v>
      </c>
      <c r="G46" s="337" t="s">
        <v>528</v>
      </c>
    </row>
    <row r="47" spans="1:7" ht="20.25" customHeight="1" thickBot="1">
      <c r="A47" s="433"/>
      <c r="B47" s="163" t="s">
        <v>363</v>
      </c>
      <c r="C47" s="164" t="s">
        <v>353</v>
      </c>
      <c r="D47" s="165">
        <f>SUM(D44:D46)</f>
        <v>17</v>
      </c>
      <c r="E47" s="166"/>
      <c r="F47" s="167">
        <f>SUM(F44:F46)</f>
        <v>6409</v>
      </c>
      <c r="G47" s="168"/>
    </row>
    <row r="48" spans="1:9" ht="18" customHeight="1" thickBot="1">
      <c r="A48" s="380">
        <v>4</v>
      </c>
      <c r="B48" s="376" t="s">
        <v>397</v>
      </c>
      <c r="C48" s="157"/>
      <c r="D48" s="377"/>
      <c r="E48" s="378"/>
      <c r="F48" s="379"/>
      <c r="G48" s="160"/>
      <c r="H48" s="78"/>
      <c r="I48" s="6"/>
    </row>
    <row r="49" spans="1:9" ht="18" customHeight="1">
      <c r="A49" s="39">
        <v>1</v>
      </c>
      <c r="B49" s="40" t="s">
        <v>180</v>
      </c>
      <c r="C49" s="41" t="s">
        <v>312</v>
      </c>
      <c r="D49" s="268">
        <v>1</v>
      </c>
      <c r="E49" s="383"/>
      <c r="F49" s="422">
        <v>9933.32</v>
      </c>
      <c r="G49" s="309" t="s">
        <v>319</v>
      </c>
      <c r="H49" s="78"/>
      <c r="I49" s="6"/>
    </row>
    <row r="50" spans="1:9" ht="18" customHeight="1">
      <c r="A50" s="42">
        <v>2</v>
      </c>
      <c r="B50" s="25" t="s">
        <v>181</v>
      </c>
      <c r="C50" s="28" t="s">
        <v>312</v>
      </c>
      <c r="D50" s="381">
        <v>4</v>
      </c>
      <c r="E50" s="161"/>
      <c r="F50" s="327">
        <v>65211.46</v>
      </c>
      <c r="G50" s="129" t="s">
        <v>319</v>
      </c>
      <c r="H50" s="78"/>
      <c r="I50" s="6"/>
    </row>
    <row r="51" spans="1:9" ht="18" customHeight="1" thickBot="1">
      <c r="A51" s="346">
        <v>3</v>
      </c>
      <c r="B51" s="347" t="s">
        <v>182</v>
      </c>
      <c r="C51" s="272" t="s">
        <v>312</v>
      </c>
      <c r="D51" s="423">
        <v>2</v>
      </c>
      <c r="E51" s="273"/>
      <c r="F51" s="424">
        <v>21941.16</v>
      </c>
      <c r="G51" s="200" t="s">
        <v>319</v>
      </c>
      <c r="H51" s="78"/>
      <c r="I51" s="6"/>
    </row>
    <row r="52" spans="1:9" ht="18" customHeight="1" thickBot="1">
      <c r="A52" s="421"/>
      <c r="B52" s="163" t="s">
        <v>363</v>
      </c>
      <c r="C52" s="164" t="s">
        <v>312</v>
      </c>
      <c r="D52" s="165">
        <f>SUM(D49:D51)</f>
        <v>7</v>
      </c>
      <c r="E52" s="166"/>
      <c r="F52" s="167">
        <f>SUM(F49:F51)</f>
        <v>97085.94</v>
      </c>
      <c r="G52" s="168"/>
      <c r="H52" s="78"/>
      <c r="I52" s="6"/>
    </row>
    <row r="53" spans="1:7" ht="19.5" thickBot="1">
      <c r="A53" s="80"/>
      <c r="B53" s="122" t="s">
        <v>355</v>
      </c>
      <c r="C53" s="122"/>
      <c r="D53" s="134"/>
      <c r="E53" s="122"/>
      <c r="F53" s="537">
        <f>F41+F13+F52+F47</f>
        <v>462670.74</v>
      </c>
      <c r="G53" s="133"/>
    </row>
    <row r="54" spans="1:7" ht="19.5" thickBot="1">
      <c r="A54" s="20">
        <v>5</v>
      </c>
      <c r="B54" s="21" t="s">
        <v>356</v>
      </c>
      <c r="C54" s="22" t="s">
        <v>357</v>
      </c>
      <c r="D54" s="109">
        <v>51.6</v>
      </c>
      <c r="E54" s="109"/>
      <c r="F54" s="249">
        <v>125282</v>
      </c>
      <c r="G54" s="23" t="s">
        <v>358</v>
      </c>
    </row>
    <row r="55" spans="1:7" ht="19.5" thickBot="1">
      <c r="A55" s="106">
        <v>6</v>
      </c>
      <c r="B55" s="107" t="s">
        <v>359</v>
      </c>
      <c r="C55" s="108" t="s">
        <v>357</v>
      </c>
      <c r="D55" s="395">
        <v>140</v>
      </c>
      <c r="E55" s="109"/>
      <c r="F55" s="249">
        <v>68049.01</v>
      </c>
      <c r="G55" s="23" t="s">
        <v>358</v>
      </c>
    </row>
    <row r="56" spans="1:7" ht="19.5" thickBot="1">
      <c r="A56" s="89"/>
      <c r="B56" s="90" t="s">
        <v>360</v>
      </c>
      <c r="C56" s="91"/>
      <c r="D56" s="91"/>
      <c r="E56" s="92"/>
      <c r="F56" s="93">
        <f>F53+F54+F55</f>
        <v>656001.75</v>
      </c>
      <c r="G56" s="94"/>
    </row>
    <row r="57" spans="1:7" ht="19.5" thickBot="1">
      <c r="A57" s="99"/>
      <c r="B57" s="100" t="s">
        <v>361</v>
      </c>
      <c r="C57" s="101"/>
      <c r="D57" s="101"/>
      <c r="E57" s="102"/>
      <c r="F57" s="103">
        <f>F56*1.18</f>
        <v>774082.065</v>
      </c>
      <c r="G57" s="68"/>
    </row>
    <row r="58" spans="1:7" ht="19.5" thickBot="1">
      <c r="A58" s="95" t="s">
        <v>362</v>
      </c>
      <c r="B58" s="96"/>
      <c r="C58" s="96"/>
      <c r="D58" s="97"/>
      <c r="E58" s="96"/>
      <c r="F58" s="135">
        <f>SUM(F26:F53)</f>
        <v>700497.4299999999</v>
      </c>
      <c r="G58" s="98"/>
    </row>
    <row r="59" spans="1:7" ht="18.75">
      <c r="A59" s="86" t="s">
        <v>298</v>
      </c>
      <c r="B59" s="87" t="s">
        <v>299</v>
      </c>
      <c r="C59" s="87" t="s">
        <v>300</v>
      </c>
      <c r="D59" s="87" t="s">
        <v>301</v>
      </c>
      <c r="E59" s="87" t="s">
        <v>302</v>
      </c>
      <c r="F59" s="87" t="s">
        <v>303</v>
      </c>
      <c r="G59" s="88" t="s">
        <v>304</v>
      </c>
    </row>
    <row r="60" spans="1:7" ht="19.5" thickBot="1">
      <c r="A60" s="37"/>
      <c r="B60" s="9" t="s">
        <v>306</v>
      </c>
      <c r="C60" s="9" t="s">
        <v>307</v>
      </c>
      <c r="D60" s="9" t="s">
        <v>308</v>
      </c>
      <c r="E60" s="9"/>
      <c r="F60" s="9"/>
      <c r="G60" s="38"/>
    </row>
    <row r="61" spans="1:7" ht="19.5" thickBot="1">
      <c r="A61" s="20">
        <v>2</v>
      </c>
      <c r="B61" s="629" t="s">
        <v>320</v>
      </c>
      <c r="C61" s="629"/>
      <c r="D61" s="629"/>
      <c r="E61" s="629"/>
      <c r="F61" s="629"/>
      <c r="G61" s="630"/>
    </row>
    <row r="62" spans="1:7" ht="18.75">
      <c r="A62" s="45">
        <v>1</v>
      </c>
      <c r="B62" s="140" t="s">
        <v>142</v>
      </c>
      <c r="C62" s="30" t="s">
        <v>309</v>
      </c>
      <c r="D62" s="30">
        <v>3.24</v>
      </c>
      <c r="E62" s="27">
        <v>381.62</v>
      </c>
      <c r="F62" s="132">
        <f>D62*E62</f>
        <v>1236.4488000000001</v>
      </c>
      <c r="G62" s="124" t="s">
        <v>192</v>
      </c>
    </row>
    <row r="63" spans="1:7" ht="19.5" thickBot="1">
      <c r="A63" s="344">
        <v>2</v>
      </c>
      <c r="B63" s="140" t="s">
        <v>142</v>
      </c>
      <c r="C63" s="30" t="s">
        <v>309</v>
      </c>
      <c r="D63" s="157">
        <v>6.48</v>
      </c>
      <c r="E63" s="27">
        <v>381.62</v>
      </c>
      <c r="F63" s="132">
        <f>D63*E63</f>
        <v>2472.8976000000002</v>
      </c>
      <c r="G63" s="266" t="s">
        <v>196</v>
      </c>
    </row>
    <row r="64" spans="1:7" ht="19.5" thickBot="1">
      <c r="A64" s="49"/>
      <c r="B64" s="35" t="s">
        <v>363</v>
      </c>
      <c r="C64" s="50" t="s">
        <v>309</v>
      </c>
      <c r="D64" s="50">
        <f>SUM(D62:D63)</f>
        <v>9.72</v>
      </c>
      <c r="E64" s="35"/>
      <c r="F64" s="51">
        <f>SUM(F62:F63)</f>
        <v>3709.3464000000004</v>
      </c>
      <c r="G64" s="60"/>
    </row>
    <row r="65" spans="1:7" ht="19.5" thickBot="1">
      <c r="A65" s="117"/>
      <c r="B65" s="118" t="s">
        <v>364</v>
      </c>
      <c r="C65" s="119"/>
      <c r="D65" s="120"/>
      <c r="E65" s="118"/>
      <c r="F65" s="121">
        <f>F64</f>
        <v>3709.3464000000004</v>
      </c>
      <c r="G65" s="61"/>
    </row>
    <row r="66" spans="1:7" ht="19.5" thickBot="1">
      <c r="A66" s="112"/>
      <c r="B66" s="113" t="s">
        <v>361</v>
      </c>
      <c r="C66" s="114"/>
      <c r="D66" s="114"/>
      <c r="E66" s="113"/>
      <c r="F66" s="115">
        <f>F65*1.18</f>
        <v>4377.028752</v>
      </c>
      <c r="G66" s="116"/>
    </row>
    <row r="67" spans="1:7" ht="18.75">
      <c r="A67" s="1"/>
      <c r="B67" s="2" t="s">
        <v>365</v>
      </c>
      <c r="C67" s="1"/>
      <c r="D67" s="631">
        <f>F56+F65</f>
        <v>659711.0964</v>
      </c>
      <c r="E67" s="631"/>
      <c r="F67" s="631"/>
      <c r="G67" s="3"/>
    </row>
    <row r="68" spans="1:7" ht="18.75">
      <c r="A68" s="1"/>
      <c r="B68" s="2" t="s">
        <v>366</v>
      </c>
      <c r="C68" s="1"/>
      <c r="D68" s="632">
        <f>D67*1.18</f>
        <v>778459.093752</v>
      </c>
      <c r="E68" s="632"/>
      <c r="F68" s="632"/>
      <c r="G68" s="3"/>
    </row>
    <row r="69" spans="1:7" ht="18.75">
      <c r="A69" s="1"/>
      <c r="B69" s="2"/>
      <c r="C69" s="1"/>
      <c r="D69" s="105"/>
      <c r="E69" s="105"/>
      <c r="F69" s="105"/>
      <c r="G69" s="3"/>
    </row>
    <row r="70" spans="1:7" ht="18.75">
      <c r="A70" s="3" t="s">
        <v>367</v>
      </c>
      <c r="B70" s="3"/>
      <c r="C70" s="4"/>
      <c r="D70" s="4"/>
      <c r="E70" s="5"/>
      <c r="F70" s="5"/>
      <c r="G70" s="6"/>
    </row>
    <row r="71" spans="1:8" ht="18.75">
      <c r="A71" s="3" t="s">
        <v>368</v>
      </c>
      <c r="B71" s="3"/>
      <c r="C71" s="4"/>
      <c r="D71" s="4"/>
      <c r="E71" s="7"/>
      <c r="F71" s="7"/>
      <c r="G71" s="633" t="s">
        <v>369</v>
      </c>
      <c r="H71" s="633"/>
    </row>
    <row r="72" spans="1:7" ht="18.75">
      <c r="A72" s="3" t="s">
        <v>370</v>
      </c>
      <c r="B72" s="3"/>
      <c r="C72" s="3"/>
      <c r="D72" s="4"/>
      <c r="E72" s="7"/>
      <c r="F72" s="7"/>
      <c r="G72" s="6" t="s">
        <v>172</v>
      </c>
    </row>
    <row r="73" spans="1:7" ht="18.75">
      <c r="A73" s="1"/>
      <c r="B73" s="5"/>
      <c r="C73" s="4"/>
      <c r="D73" s="4"/>
      <c r="E73" s="73"/>
      <c r="F73" s="73"/>
      <c r="G73" s="6" t="s">
        <v>173</v>
      </c>
    </row>
    <row r="74" spans="1:7" ht="18.75">
      <c r="A74" s="1"/>
      <c r="B74" s="5"/>
      <c r="C74" s="4"/>
      <c r="D74" s="4"/>
      <c r="E74" s="5" t="s">
        <v>318</v>
      </c>
      <c r="F74" s="5"/>
      <c r="G74" s="6" t="s">
        <v>174</v>
      </c>
    </row>
  </sheetData>
  <sheetProtection/>
  <mergeCells count="9">
    <mergeCell ref="D67:F67"/>
    <mergeCell ref="D68:F68"/>
    <mergeCell ref="G71:H71"/>
    <mergeCell ref="B14:G14"/>
    <mergeCell ref="A1:G1"/>
    <mergeCell ref="A2:G2"/>
    <mergeCell ref="A3:G3"/>
    <mergeCell ref="A4:G4"/>
    <mergeCell ref="B61:G61"/>
  </mergeCells>
  <printOptions/>
  <pageMargins left="0.41" right="0.25" top="0.2" bottom="0.2" header="0.2" footer="0.2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I86"/>
  <sheetViews>
    <sheetView zoomScale="75" zoomScaleNormal="75" zoomScalePageLayoutView="0" workbookViewId="0" topLeftCell="A58">
      <selection activeCell="F64" sqref="F64"/>
    </sheetView>
  </sheetViews>
  <sheetFormatPr defaultColWidth="9.140625" defaultRowHeight="12.75"/>
  <cols>
    <col min="1" max="1" width="8.8515625" style="0" customWidth="1"/>
    <col min="2" max="2" width="41.57421875" style="0" customWidth="1"/>
    <col min="3" max="3" width="16.8515625" style="0" customWidth="1"/>
    <col min="4" max="4" width="19.8515625" style="0" customWidth="1"/>
    <col min="5" max="5" width="16.57421875" style="0" customWidth="1"/>
    <col min="6" max="6" width="21.421875" style="0" customWidth="1"/>
    <col min="7" max="7" width="69.7109375" style="0" customWidth="1"/>
    <col min="8" max="8" width="51.421875" style="0" hidden="1" customWidth="1"/>
    <col min="9" max="9" width="34.28125" style="0" hidden="1" customWidth="1"/>
    <col min="10" max="10" width="15.140625" style="0" customWidth="1"/>
    <col min="12" max="12" width="9.28125" style="0" bestFit="1" customWidth="1"/>
    <col min="14" max="14" width="15.57421875" style="0" bestFit="1" customWidth="1"/>
  </cols>
  <sheetData>
    <row r="1" spans="1:7" ht="17.25" customHeight="1">
      <c r="A1" s="619" t="s">
        <v>315</v>
      </c>
      <c r="B1" s="620"/>
      <c r="C1" s="620"/>
      <c r="D1" s="620"/>
      <c r="E1" s="620"/>
      <c r="F1" s="620"/>
      <c r="G1" s="620"/>
    </row>
    <row r="2" spans="1:7" ht="16.5" customHeight="1" thickBot="1">
      <c r="A2" s="621" t="s">
        <v>179</v>
      </c>
      <c r="B2" s="622"/>
      <c r="C2" s="622"/>
      <c r="D2" s="622"/>
      <c r="E2" s="622"/>
      <c r="F2" s="622"/>
      <c r="G2" s="622"/>
    </row>
    <row r="3" spans="1:7" ht="16.5" thickBot="1">
      <c r="A3" s="623" t="s">
        <v>297</v>
      </c>
      <c r="B3" s="624"/>
      <c r="C3" s="624"/>
      <c r="D3" s="624"/>
      <c r="E3" s="624"/>
      <c r="F3" s="624"/>
      <c r="G3" s="625"/>
    </row>
    <row r="4" spans="1:7" ht="15.75">
      <c r="A4" s="85" t="s">
        <v>298</v>
      </c>
      <c r="B4" s="57" t="s">
        <v>299</v>
      </c>
      <c r="C4" s="58" t="s">
        <v>300</v>
      </c>
      <c r="D4" s="58" t="s">
        <v>301</v>
      </c>
      <c r="E4" s="58" t="s">
        <v>302</v>
      </c>
      <c r="F4" s="58" t="s">
        <v>303</v>
      </c>
      <c r="G4" s="59" t="s">
        <v>304</v>
      </c>
    </row>
    <row r="5" spans="1:7" ht="16.5" thickBot="1">
      <c r="A5" s="56"/>
      <c r="B5" s="43" t="s">
        <v>306</v>
      </c>
      <c r="C5" s="8" t="s">
        <v>307</v>
      </c>
      <c r="D5" s="10" t="s">
        <v>308</v>
      </c>
      <c r="E5" s="8"/>
      <c r="F5" s="8"/>
      <c r="G5" s="44"/>
    </row>
    <row r="6" spans="1:9" ht="18" customHeight="1" thickBot="1">
      <c r="A6" s="404">
        <v>1</v>
      </c>
      <c r="B6" s="405" t="s">
        <v>141</v>
      </c>
      <c r="C6" s="342"/>
      <c r="D6" s="343"/>
      <c r="E6" s="342"/>
      <c r="F6" s="342"/>
      <c r="G6" s="406"/>
      <c r="H6" s="245"/>
      <c r="I6" s="219"/>
    </row>
    <row r="7" spans="1:9" ht="20.25" customHeight="1">
      <c r="A7" s="413">
        <v>1</v>
      </c>
      <c r="B7" s="414" t="s">
        <v>142</v>
      </c>
      <c r="C7" s="191" t="s">
        <v>309</v>
      </c>
      <c r="D7" s="415">
        <v>152</v>
      </c>
      <c r="E7" s="416"/>
      <c r="F7" s="417">
        <v>321088.11</v>
      </c>
      <c r="G7" s="11" t="s">
        <v>78</v>
      </c>
      <c r="H7" s="245"/>
      <c r="I7" s="219"/>
    </row>
    <row r="8" spans="1:9" ht="20.25" customHeight="1">
      <c r="A8" s="322">
        <v>2</v>
      </c>
      <c r="B8" s="155" t="s">
        <v>475</v>
      </c>
      <c r="C8" s="12" t="s">
        <v>309</v>
      </c>
      <c r="D8" s="303">
        <v>5</v>
      </c>
      <c r="E8" s="412"/>
      <c r="F8" s="375">
        <v>14476.27</v>
      </c>
      <c r="G8" s="13" t="s">
        <v>78</v>
      </c>
      <c r="H8" s="245"/>
      <c r="I8" s="219"/>
    </row>
    <row r="9" spans="1:9" ht="20.25" customHeight="1" thickBot="1">
      <c r="A9" s="418">
        <v>3</v>
      </c>
      <c r="B9" s="334" t="s">
        <v>486</v>
      </c>
      <c r="C9" s="196" t="s">
        <v>309</v>
      </c>
      <c r="D9" s="335">
        <v>4</v>
      </c>
      <c r="E9" s="420"/>
      <c r="F9" s="419">
        <v>10169.97</v>
      </c>
      <c r="G9" s="269" t="s">
        <v>78</v>
      </c>
      <c r="H9" s="245"/>
      <c r="I9" s="219"/>
    </row>
    <row r="10" spans="1:9" ht="18" customHeight="1" thickBot="1">
      <c r="A10" s="234"/>
      <c r="B10" s="407" t="s">
        <v>363</v>
      </c>
      <c r="C10" s="408" t="s">
        <v>309</v>
      </c>
      <c r="D10" s="409">
        <f>SUM(D7:D9)</f>
        <v>161</v>
      </c>
      <c r="E10" s="408"/>
      <c r="F10" s="445">
        <f>SUM(F7:F9)</f>
        <v>345734.35</v>
      </c>
      <c r="G10" s="411"/>
      <c r="H10" s="245"/>
      <c r="I10" s="219"/>
    </row>
    <row r="11" spans="1:9" ht="18" customHeight="1" thickBot="1">
      <c r="A11" s="404">
        <v>2</v>
      </c>
      <c r="B11" s="405" t="s">
        <v>177</v>
      </c>
      <c r="C11" s="342"/>
      <c r="D11" s="343"/>
      <c r="E11" s="342"/>
      <c r="F11" s="342"/>
      <c r="G11" s="406"/>
      <c r="H11" s="245"/>
      <c r="I11" s="219"/>
    </row>
    <row r="12" spans="1:9" ht="20.25" customHeight="1" thickBot="1">
      <c r="A12" s="437">
        <v>1</v>
      </c>
      <c r="B12" s="438" t="s">
        <v>501</v>
      </c>
      <c r="C12" s="154" t="s">
        <v>309</v>
      </c>
      <c r="D12" s="439">
        <v>9.6</v>
      </c>
      <c r="E12" s="440"/>
      <c r="F12" s="441">
        <v>9201</v>
      </c>
      <c r="G12" s="83"/>
      <c r="H12" s="245"/>
      <c r="I12" s="219"/>
    </row>
    <row r="13" spans="1:9" ht="18" customHeight="1" thickBot="1">
      <c r="A13" s="234"/>
      <c r="B13" s="407" t="s">
        <v>363</v>
      </c>
      <c r="C13" s="408" t="s">
        <v>309</v>
      </c>
      <c r="D13" s="409">
        <f>SUM(D12:D12)</f>
        <v>9.6</v>
      </c>
      <c r="E13" s="408"/>
      <c r="F13" s="445">
        <f>SUM(F12:F12)</f>
        <v>9201</v>
      </c>
      <c r="G13" s="411"/>
      <c r="H13" s="245"/>
      <c r="I13" s="219"/>
    </row>
    <row r="14" spans="1:9" ht="18" customHeight="1" thickBot="1">
      <c r="A14" s="404">
        <v>3</v>
      </c>
      <c r="B14" s="405" t="s">
        <v>176</v>
      </c>
      <c r="C14" s="342"/>
      <c r="D14" s="343"/>
      <c r="E14" s="342"/>
      <c r="F14" s="458"/>
      <c r="G14" s="459"/>
      <c r="H14" s="245"/>
      <c r="I14" s="219"/>
    </row>
    <row r="15" spans="1:9" ht="20.25" customHeight="1">
      <c r="A15" s="413">
        <v>1</v>
      </c>
      <c r="B15" s="414" t="s">
        <v>501</v>
      </c>
      <c r="C15" s="191" t="s">
        <v>353</v>
      </c>
      <c r="D15" s="415">
        <v>69</v>
      </c>
      <c r="E15" s="416">
        <v>511</v>
      </c>
      <c r="F15" s="457">
        <f>D15*E15</f>
        <v>35259</v>
      </c>
      <c r="G15" s="213"/>
      <c r="H15" s="245"/>
      <c r="I15" s="219"/>
    </row>
    <row r="16" spans="1:9" ht="20.25" customHeight="1">
      <c r="A16" s="322">
        <v>2</v>
      </c>
      <c r="B16" s="155" t="s">
        <v>475</v>
      </c>
      <c r="C16" s="12" t="s">
        <v>353</v>
      </c>
      <c r="D16" s="303">
        <v>445</v>
      </c>
      <c r="E16" s="412">
        <v>511</v>
      </c>
      <c r="F16" s="455">
        <f aca="true" t="shared" si="0" ref="F16:F21">D16*E16</f>
        <v>227395</v>
      </c>
      <c r="G16" s="13"/>
      <c r="H16" s="245"/>
      <c r="I16" s="219"/>
    </row>
    <row r="17" spans="1:9" ht="20.25" customHeight="1">
      <c r="A17" s="322">
        <v>3</v>
      </c>
      <c r="B17" s="155" t="s">
        <v>482</v>
      </c>
      <c r="C17" s="12" t="s">
        <v>353</v>
      </c>
      <c r="D17" s="303">
        <v>249</v>
      </c>
      <c r="E17" s="412">
        <v>511</v>
      </c>
      <c r="F17" s="455">
        <f t="shared" si="0"/>
        <v>127239</v>
      </c>
      <c r="G17" s="13"/>
      <c r="H17" s="245"/>
      <c r="I17" s="219"/>
    </row>
    <row r="18" spans="1:9" ht="20.25" customHeight="1">
      <c r="A18" s="322">
        <v>4</v>
      </c>
      <c r="B18" s="155" t="s">
        <v>486</v>
      </c>
      <c r="C18" s="12" t="s">
        <v>353</v>
      </c>
      <c r="D18" s="303">
        <v>162</v>
      </c>
      <c r="E18" s="412">
        <v>511</v>
      </c>
      <c r="F18" s="455">
        <f t="shared" si="0"/>
        <v>82782</v>
      </c>
      <c r="G18" s="13"/>
      <c r="H18" s="245"/>
      <c r="I18" s="219"/>
    </row>
    <row r="19" spans="1:9" ht="20.25" customHeight="1">
      <c r="A19" s="322">
        <v>5</v>
      </c>
      <c r="B19" s="155" t="s">
        <v>500</v>
      </c>
      <c r="C19" s="12" t="s">
        <v>353</v>
      </c>
      <c r="D19" s="303">
        <v>225</v>
      </c>
      <c r="E19" s="412">
        <v>511</v>
      </c>
      <c r="F19" s="455">
        <f t="shared" si="0"/>
        <v>114975</v>
      </c>
      <c r="G19" s="13"/>
      <c r="H19" s="245"/>
      <c r="I19" s="219"/>
    </row>
    <row r="20" spans="1:9" ht="20.25" customHeight="1">
      <c r="A20" s="322">
        <v>6</v>
      </c>
      <c r="B20" s="155" t="s">
        <v>146</v>
      </c>
      <c r="C20" s="12" t="s">
        <v>353</v>
      </c>
      <c r="D20" s="303">
        <v>210</v>
      </c>
      <c r="E20" s="412">
        <v>511</v>
      </c>
      <c r="F20" s="455">
        <f>D20*E20</f>
        <v>107310</v>
      </c>
      <c r="G20" s="13"/>
      <c r="H20" s="245"/>
      <c r="I20" s="219"/>
    </row>
    <row r="21" spans="1:9" ht="20.25" customHeight="1" thickBot="1">
      <c r="A21" s="418">
        <v>7</v>
      </c>
      <c r="B21" s="334" t="s">
        <v>515</v>
      </c>
      <c r="C21" s="196" t="s">
        <v>353</v>
      </c>
      <c r="D21" s="335">
        <v>278</v>
      </c>
      <c r="E21" s="420">
        <v>511</v>
      </c>
      <c r="F21" s="456">
        <f t="shared" si="0"/>
        <v>142058</v>
      </c>
      <c r="G21" s="269"/>
      <c r="H21" s="245"/>
      <c r="I21" s="219"/>
    </row>
    <row r="22" spans="1:9" ht="18" customHeight="1" thickBot="1">
      <c r="A22" s="234"/>
      <c r="B22" s="407" t="s">
        <v>363</v>
      </c>
      <c r="C22" s="408" t="s">
        <v>353</v>
      </c>
      <c r="D22" s="409">
        <f>SUM(D15:D21)</f>
        <v>1638</v>
      </c>
      <c r="E22" s="408"/>
      <c r="F22" s="445">
        <f>SUM(F15:F21)</f>
        <v>837018</v>
      </c>
      <c r="G22" s="411"/>
      <c r="H22" s="245"/>
      <c r="I22" s="219"/>
    </row>
    <row r="23" spans="1:7" ht="19.5" thickBot="1">
      <c r="A23" s="172">
        <v>4</v>
      </c>
      <c r="B23" s="626" t="s">
        <v>310</v>
      </c>
      <c r="C23" s="627"/>
      <c r="D23" s="627"/>
      <c r="E23" s="627"/>
      <c r="F23" s="627"/>
      <c r="G23" s="628"/>
    </row>
    <row r="24" spans="1:7" ht="18.75">
      <c r="A24" s="258">
        <v>1</v>
      </c>
      <c r="B24" s="259" t="s">
        <v>470</v>
      </c>
      <c r="C24" s="191" t="s">
        <v>309</v>
      </c>
      <c r="D24" s="126">
        <v>1.8</v>
      </c>
      <c r="E24" s="139">
        <v>146.1</v>
      </c>
      <c r="F24" s="192">
        <f aca="true" t="shared" si="1" ref="F24:F35">D24*E24</f>
        <v>262.98</v>
      </c>
      <c r="G24" s="193" t="s">
        <v>264</v>
      </c>
    </row>
    <row r="25" spans="1:7" ht="18.75">
      <c r="A25" s="250"/>
      <c r="B25" s="141" t="s">
        <v>382</v>
      </c>
      <c r="C25" s="48" t="s">
        <v>312</v>
      </c>
      <c r="D25" s="143">
        <v>1</v>
      </c>
      <c r="E25" s="145">
        <v>14.87</v>
      </c>
      <c r="F25" s="110">
        <f t="shared" si="1"/>
        <v>14.87</v>
      </c>
      <c r="G25" s="104" t="s">
        <v>70</v>
      </c>
    </row>
    <row r="26" spans="1:7" ht="18.75">
      <c r="A26" s="250">
        <v>2</v>
      </c>
      <c r="B26" s="222" t="s">
        <v>469</v>
      </c>
      <c r="C26" s="177" t="s">
        <v>312</v>
      </c>
      <c r="D26" s="130">
        <v>1</v>
      </c>
      <c r="E26" s="14">
        <v>481.46</v>
      </c>
      <c r="F26" s="111">
        <f t="shared" si="1"/>
        <v>481.46</v>
      </c>
      <c r="G26" s="205" t="s">
        <v>169</v>
      </c>
    </row>
    <row r="27" spans="1:7" ht="18.75">
      <c r="A27" s="250">
        <v>3</v>
      </c>
      <c r="B27" s="222" t="s">
        <v>469</v>
      </c>
      <c r="C27" s="12" t="s">
        <v>309</v>
      </c>
      <c r="D27" s="130">
        <v>1.8</v>
      </c>
      <c r="E27" s="14">
        <v>146.1</v>
      </c>
      <c r="F27" s="110">
        <f t="shared" si="1"/>
        <v>262.98</v>
      </c>
      <c r="G27" s="16" t="s">
        <v>168</v>
      </c>
    </row>
    <row r="28" spans="1:7" ht="18.75">
      <c r="A28" s="250"/>
      <c r="B28" s="141" t="s">
        <v>382</v>
      </c>
      <c r="C28" s="48" t="s">
        <v>312</v>
      </c>
      <c r="D28" s="143">
        <v>1</v>
      </c>
      <c r="E28" s="145">
        <v>14.87</v>
      </c>
      <c r="F28" s="110">
        <f t="shared" si="1"/>
        <v>14.87</v>
      </c>
      <c r="G28" s="104" t="s">
        <v>70</v>
      </c>
    </row>
    <row r="29" spans="1:7" ht="18.75">
      <c r="A29" s="250">
        <v>4</v>
      </c>
      <c r="B29" s="222" t="s">
        <v>466</v>
      </c>
      <c r="C29" s="177" t="s">
        <v>312</v>
      </c>
      <c r="D29" s="223">
        <v>1</v>
      </c>
      <c r="E29" s="222">
        <v>798.23</v>
      </c>
      <c r="F29" s="224">
        <f t="shared" si="1"/>
        <v>798.23</v>
      </c>
      <c r="G29" s="185" t="s">
        <v>167</v>
      </c>
    </row>
    <row r="30" spans="1:7" ht="18.75">
      <c r="A30" s="250">
        <v>5</v>
      </c>
      <c r="B30" s="222" t="s">
        <v>463</v>
      </c>
      <c r="C30" s="177" t="s">
        <v>312</v>
      </c>
      <c r="D30" s="223">
        <v>1</v>
      </c>
      <c r="E30" s="442">
        <v>274.05</v>
      </c>
      <c r="F30" s="110">
        <f t="shared" si="1"/>
        <v>274.05</v>
      </c>
      <c r="G30" s="16" t="s">
        <v>150</v>
      </c>
    </row>
    <row r="31" spans="1:7" ht="18.75">
      <c r="A31" s="250">
        <v>6</v>
      </c>
      <c r="B31" s="222" t="s">
        <v>463</v>
      </c>
      <c r="C31" s="177" t="s">
        <v>312</v>
      </c>
      <c r="D31" s="223">
        <v>1</v>
      </c>
      <c r="E31" s="222">
        <v>798.23</v>
      </c>
      <c r="F31" s="224">
        <f t="shared" si="1"/>
        <v>798.23</v>
      </c>
      <c r="G31" s="185" t="s">
        <v>166</v>
      </c>
    </row>
    <row r="32" spans="1:7" ht="18.75">
      <c r="A32" s="250">
        <v>7</v>
      </c>
      <c r="B32" s="14" t="s">
        <v>475</v>
      </c>
      <c r="C32" s="177" t="s">
        <v>312</v>
      </c>
      <c r="D32" s="223">
        <v>1</v>
      </c>
      <c r="E32" s="222">
        <v>798.23</v>
      </c>
      <c r="F32" s="224">
        <f t="shared" si="1"/>
        <v>798.23</v>
      </c>
      <c r="G32" s="185" t="s">
        <v>171</v>
      </c>
    </row>
    <row r="33" spans="1:7" ht="18.75">
      <c r="A33" s="250">
        <v>8</v>
      </c>
      <c r="B33" s="14" t="s">
        <v>475</v>
      </c>
      <c r="C33" s="177" t="s">
        <v>312</v>
      </c>
      <c r="D33" s="130">
        <v>1</v>
      </c>
      <c r="E33" s="14">
        <v>1262</v>
      </c>
      <c r="F33" s="110">
        <f t="shared" si="1"/>
        <v>1262</v>
      </c>
      <c r="G33" s="129" t="s">
        <v>151</v>
      </c>
    </row>
    <row r="34" spans="1:7" ht="18.75">
      <c r="A34" s="250">
        <v>9</v>
      </c>
      <c r="B34" s="14" t="s">
        <v>475</v>
      </c>
      <c r="C34" s="12" t="s">
        <v>309</v>
      </c>
      <c r="D34" s="130">
        <v>3.6</v>
      </c>
      <c r="E34" s="14">
        <v>146.1</v>
      </c>
      <c r="F34" s="110">
        <f t="shared" si="1"/>
        <v>525.96</v>
      </c>
      <c r="G34" s="16" t="s">
        <v>170</v>
      </c>
    </row>
    <row r="35" spans="1:7" ht="18.75">
      <c r="A35" s="250"/>
      <c r="B35" s="141" t="s">
        <v>382</v>
      </c>
      <c r="C35" s="48" t="s">
        <v>312</v>
      </c>
      <c r="D35" s="143">
        <v>2</v>
      </c>
      <c r="E35" s="145">
        <v>14.87</v>
      </c>
      <c r="F35" s="110">
        <f t="shared" si="1"/>
        <v>29.74</v>
      </c>
      <c r="G35" s="104" t="s">
        <v>70</v>
      </c>
    </row>
    <row r="36" spans="1:7" ht="18.75">
      <c r="A36" s="250">
        <v>10</v>
      </c>
      <c r="B36" s="14" t="s">
        <v>482</v>
      </c>
      <c r="C36" s="12" t="s">
        <v>312</v>
      </c>
      <c r="D36" s="130">
        <v>1</v>
      </c>
      <c r="E36" s="14">
        <v>303.49</v>
      </c>
      <c r="F36" s="110">
        <f>D36*E36</f>
        <v>303.49</v>
      </c>
      <c r="G36" s="129" t="s">
        <v>155</v>
      </c>
    </row>
    <row r="37" spans="1:7" ht="18.75">
      <c r="A37" s="250">
        <v>11</v>
      </c>
      <c r="B37" s="14" t="s">
        <v>482</v>
      </c>
      <c r="C37" s="12" t="s">
        <v>312</v>
      </c>
      <c r="D37" s="130">
        <v>1</v>
      </c>
      <c r="E37" s="222">
        <v>798.23</v>
      </c>
      <c r="F37" s="224">
        <f>D37*E37</f>
        <v>798.23</v>
      </c>
      <c r="G37" s="185" t="s">
        <v>445</v>
      </c>
    </row>
    <row r="38" spans="1:7" ht="18.75">
      <c r="A38" s="250">
        <v>12</v>
      </c>
      <c r="B38" s="14" t="s">
        <v>482</v>
      </c>
      <c r="C38" s="12" t="s">
        <v>353</v>
      </c>
      <c r="D38" s="130">
        <v>3</v>
      </c>
      <c r="E38" s="14">
        <v>108.13</v>
      </c>
      <c r="F38" s="110">
        <f>D38*E38</f>
        <v>324.39</v>
      </c>
      <c r="G38" s="19" t="s">
        <v>156</v>
      </c>
    </row>
    <row r="39" spans="1:7" ht="18.75">
      <c r="A39" s="250">
        <v>13</v>
      </c>
      <c r="B39" s="14" t="s">
        <v>482</v>
      </c>
      <c r="C39" s="12" t="s">
        <v>312</v>
      </c>
      <c r="D39" s="130">
        <v>1</v>
      </c>
      <c r="E39" s="14">
        <v>1262</v>
      </c>
      <c r="F39" s="110">
        <f>D39*E39</f>
        <v>1262</v>
      </c>
      <c r="G39" s="129" t="s">
        <v>157</v>
      </c>
    </row>
    <row r="40" spans="1:7" ht="18.75">
      <c r="A40" s="250">
        <v>14</v>
      </c>
      <c r="B40" s="176" t="s">
        <v>497</v>
      </c>
      <c r="C40" s="12" t="s">
        <v>312</v>
      </c>
      <c r="D40" s="130">
        <v>1</v>
      </c>
      <c r="E40" s="14">
        <v>481.46</v>
      </c>
      <c r="F40" s="110">
        <f>D40*E40</f>
        <v>481.46</v>
      </c>
      <c r="G40" s="205" t="s">
        <v>162</v>
      </c>
    </row>
    <row r="41" spans="1:7" ht="18.75">
      <c r="A41" s="250">
        <v>15</v>
      </c>
      <c r="B41" s="176" t="s">
        <v>488</v>
      </c>
      <c r="C41" s="177" t="s">
        <v>312</v>
      </c>
      <c r="D41" s="223">
        <v>2</v>
      </c>
      <c r="E41" s="14">
        <v>303.49</v>
      </c>
      <c r="F41" s="110">
        <f aca="true" t="shared" si="2" ref="F41:F47">D41*E41</f>
        <v>606.98</v>
      </c>
      <c r="G41" s="129" t="s">
        <v>158</v>
      </c>
    </row>
    <row r="42" spans="1:7" ht="18.75">
      <c r="A42" s="250">
        <v>16</v>
      </c>
      <c r="B42" s="176" t="s">
        <v>488</v>
      </c>
      <c r="C42" s="12" t="s">
        <v>312</v>
      </c>
      <c r="D42" s="130">
        <v>2</v>
      </c>
      <c r="E42" s="14">
        <v>454.11</v>
      </c>
      <c r="F42" s="110">
        <f t="shared" si="2"/>
        <v>908.22</v>
      </c>
      <c r="G42" s="129" t="s">
        <v>161</v>
      </c>
    </row>
    <row r="43" spans="1:7" ht="18.75">
      <c r="A43" s="250">
        <v>17</v>
      </c>
      <c r="B43" s="176" t="s">
        <v>488</v>
      </c>
      <c r="C43" s="12" t="s">
        <v>312</v>
      </c>
      <c r="D43" s="130">
        <v>1</v>
      </c>
      <c r="E43" s="14">
        <v>528.26</v>
      </c>
      <c r="F43" s="110">
        <f t="shared" si="2"/>
        <v>528.26</v>
      </c>
      <c r="G43" s="129" t="s">
        <v>163</v>
      </c>
    </row>
    <row r="44" spans="1:7" ht="18.75">
      <c r="A44" s="250">
        <v>18</v>
      </c>
      <c r="B44" s="176" t="s">
        <v>488</v>
      </c>
      <c r="C44" s="12" t="s">
        <v>312</v>
      </c>
      <c r="D44" s="130">
        <v>3</v>
      </c>
      <c r="E44" s="14">
        <v>274.05</v>
      </c>
      <c r="F44" s="110">
        <f t="shared" si="2"/>
        <v>822.1500000000001</v>
      </c>
      <c r="G44" s="16" t="s">
        <v>165</v>
      </c>
    </row>
    <row r="45" spans="1:7" ht="18.75">
      <c r="A45" s="250">
        <v>19</v>
      </c>
      <c r="B45" s="176" t="s">
        <v>488</v>
      </c>
      <c r="C45" s="12" t="s">
        <v>312</v>
      </c>
      <c r="D45" s="130">
        <v>1</v>
      </c>
      <c r="E45" s="14">
        <v>1262</v>
      </c>
      <c r="F45" s="110">
        <f t="shared" si="2"/>
        <v>1262</v>
      </c>
      <c r="G45" s="129" t="s">
        <v>164</v>
      </c>
    </row>
    <row r="46" spans="1:7" ht="18.75">
      <c r="A46" s="250">
        <v>20</v>
      </c>
      <c r="B46" s="176" t="s">
        <v>488</v>
      </c>
      <c r="C46" s="12" t="s">
        <v>312</v>
      </c>
      <c r="D46" s="130">
        <v>1</v>
      </c>
      <c r="E46" s="14">
        <v>659.96</v>
      </c>
      <c r="F46" s="110">
        <f t="shared" si="2"/>
        <v>659.96</v>
      </c>
      <c r="G46" s="16" t="s">
        <v>159</v>
      </c>
    </row>
    <row r="47" spans="1:7" ht="19.5" thickBot="1">
      <c r="A47" s="431">
        <v>21</v>
      </c>
      <c r="B47" s="195" t="s">
        <v>494</v>
      </c>
      <c r="C47" s="196" t="s">
        <v>312</v>
      </c>
      <c r="D47" s="197">
        <v>1</v>
      </c>
      <c r="E47" s="198">
        <v>481.46</v>
      </c>
      <c r="F47" s="247">
        <f t="shared" si="2"/>
        <v>481.46</v>
      </c>
      <c r="G47" s="432" t="s">
        <v>160</v>
      </c>
    </row>
    <row r="48" spans="1:7" ht="19.5" thickBot="1">
      <c r="A48" s="189"/>
      <c r="B48" s="163" t="s">
        <v>363</v>
      </c>
      <c r="C48" s="164" t="s">
        <v>312</v>
      </c>
      <c r="D48" s="165">
        <v>21</v>
      </c>
      <c r="E48" s="166"/>
      <c r="F48" s="167">
        <f>SUM(F24:F47)</f>
        <v>13962.199999999997</v>
      </c>
      <c r="G48" s="168"/>
    </row>
    <row r="49" spans="1:7" ht="17.25" customHeight="1" thickBot="1">
      <c r="A49" s="172">
        <v>5</v>
      </c>
      <c r="B49" s="626" t="s">
        <v>443</v>
      </c>
      <c r="C49" s="627"/>
      <c r="D49" s="627"/>
      <c r="E49" s="627"/>
      <c r="F49" s="627"/>
      <c r="G49" s="628"/>
    </row>
    <row r="50" spans="1:7" ht="18.75">
      <c r="A50" s="267"/>
      <c r="B50" s="397" t="s">
        <v>444</v>
      </c>
      <c r="C50" s="41"/>
      <c r="D50" s="382"/>
      <c r="E50" s="383"/>
      <c r="F50" s="384"/>
      <c r="G50" s="11"/>
    </row>
    <row r="51" spans="1:7" ht="18.75">
      <c r="A51" s="42">
        <v>1</v>
      </c>
      <c r="B51" s="25" t="s">
        <v>475</v>
      </c>
      <c r="C51" s="28" t="s">
        <v>312</v>
      </c>
      <c r="D51" s="381">
        <v>1</v>
      </c>
      <c r="E51" s="230">
        <v>421</v>
      </c>
      <c r="F51" s="327">
        <f aca="true" t="shared" si="3" ref="F51:F56">D51*E51</f>
        <v>421</v>
      </c>
      <c r="G51" s="13"/>
    </row>
    <row r="52" spans="1:7" ht="18.75">
      <c r="A52" s="42">
        <v>2</v>
      </c>
      <c r="B52" s="25" t="s">
        <v>482</v>
      </c>
      <c r="C52" s="28" t="s">
        <v>312</v>
      </c>
      <c r="D52" s="381">
        <v>1</v>
      </c>
      <c r="E52" s="230">
        <v>421</v>
      </c>
      <c r="F52" s="327">
        <f t="shared" si="3"/>
        <v>421</v>
      </c>
      <c r="G52" s="13"/>
    </row>
    <row r="53" spans="1:7" ht="18.75">
      <c r="A53" s="42">
        <v>3</v>
      </c>
      <c r="B53" s="25" t="s">
        <v>60</v>
      </c>
      <c r="C53" s="28" t="s">
        <v>312</v>
      </c>
      <c r="D53" s="381">
        <v>6</v>
      </c>
      <c r="E53" s="230">
        <v>421</v>
      </c>
      <c r="F53" s="327">
        <f t="shared" si="3"/>
        <v>2526</v>
      </c>
      <c r="G53" s="13"/>
    </row>
    <row r="54" spans="1:7" ht="18.75">
      <c r="A54" s="42">
        <v>4</v>
      </c>
      <c r="B54" s="25" t="s">
        <v>146</v>
      </c>
      <c r="C54" s="28" t="s">
        <v>312</v>
      </c>
      <c r="D54" s="381">
        <v>9</v>
      </c>
      <c r="E54" s="230">
        <v>421</v>
      </c>
      <c r="F54" s="327">
        <f t="shared" si="3"/>
        <v>3789</v>
      </c>
      <c r="G54" s="13"/>
    </row>
    <row r="55" spans="1:7" ht="18.75">
      <c r="A55" s="42">
        <v>5</v>
      </c>
      <c r="B55" s="25" t="s">
        <v>142</v>
      </c>
      <c r="C55" s="28" t="s">
        <v>312</v>
      </c>
      <c r="D55" s="381">
        <v>2</v>
      </c>
      <c r="E55" s="230">
        <v>421</v>
      </c>
      <c r="F55" s="327">
        <f t="shared" si="3"/>
        <v>842</v>
      </c>
      <c r="G55" s="13"/>
    </row>
    <row r="56" spans="1:7" ht="19.5" thickBot="1">
      <c r="A56" s="346">
        <v>6</v>
      </c>
      <c r="B56" s="347" t="s">
        <v>41</v>
      </c>
      <c r="C56" s="272" t="s">
        <v>312</v>
      </c>
      <c r="D56" s="423">
        <v>9</v>
      </c>
      <c r="E56" s="336">
        <v>421</v>
      </c>
      <c r="F56" s="424">
        <f t="shared" si="3"/>
        <v>3789</v>
      </c>
      <c r="G56" s="269"/>
    </row>
    <row r="57" spans="1:7" ht="19.5" thickBot="1">
      <c r="A57" s="189"/>
      <c r="B57" s="163" t="s">
        <v>363</v>
      </c>
      <c r="C57" s="164" t="s">
        <v>312</v>
      </c>
      <c r="D57" s="165">
        <f>SUM(D51:D56)</f>
        <v>28</v>
      </c>
      <c r="E57" s="166"/>
      <c r="F57" s="167">
        <f>SUM(F51:F56)</f>
        <v>11788</v>
      </c>
      <c r="G57" s="168"/>
    </row>
    <row r="58" spans="1:9" ht="18" customHeight="1" thickBot="1">
      <c r="A58" s="385">
        <v>6</v>
      </c>
      <c r="B58" s="428" t="s">
        <v>422</v>
      </c>
      <c r="C58" s="425"/>
      <c r="D58" s="426"/>
      <c r="E58" s="316"/>
      <c r="F58" s="317"/>
      <c r="G58" s="427"/>
      <c r="H58" s="78"/>
      <c r="I58" s="6"/>
    </row>
    <row r="59" spans="1:7" ht="16.5" customHeight="1">
      <c r="A59" s="39"/>
      <c r="B59" s="397" t="s">
        <v>144</v>
      </c>
      <c r="C59" s="41"/>
      <c r="D59" s="429"/>
      <c r="E59" s="430"/>
      <c r="F59" s="422"/>
      <c r="G59" s="309"/>
    </row>
    <row r="60" spans="1:9" ht="18" customHeight="1">
      <c r="A60" s="42">
        <v>1</v>
      </c>
      <c r="B60" s="25" t="s">
        <v>148</v>
      </c>
      <c r="C60" s="28" t="s">
        <v>309</v>
      </c>
      <c r="D60" s="381">
        <v>0.5</v>
      </c>
      <c r="E60" s="25">
        <v>541</v>
      </c>
      <c r="F60" s="327">
        <f>E60*D60</f>
        <v>270.5</v>
      </c>
      <c r="G60" s="129" t="s">
        <v>145</v>
      </c>
      <c r="H60" s="78"/>
      <c r="I60" s="6"/>
    </row>
    <row r="61" spans="1:9" ht="18" customHeight="1">
      <c r="A61" s="42">
        <v>2</v>
      </c>
      <c r="B61" s="25" t="s">
        <v>149</v>
      </c>
      <c r="C61" s="28" t="s">
        <v>309</v>
      </c>
      <c r="D61" s="381">
        <v>0.6</v>
      </c>
      <c r="E61" s="25">
        <v>541</v>
      </c>
      <c r="F61" s="327">
        <f>E61*D61</f>
        <v>324.59999999999997</v>
      </c>
      <c r="G61" s="129" t="s">
        <v>145</v>
      </c>
      <c r="H61" s="78"/>
      <c r="I61" s="6"/>
    </row>
    <row r="62" spans="1:9" ht="18" customHeight="1" thickBot="1">
      <c r="A62" s="46">
        <v>3</v>
      </c>
      <c r="B62" s="26" t="s">
        <v>147</v>
      </c>
      <c r="C62" s="29" t="s">
        <v>309</v>
      </c>
      <c r="D62" s="152">
        <v>0.4</v>
      </c>
      <c r="E62" s="26">
        <v>541</v>
      </c>
      <c r="F62" s="82">
        <f>E62*D62</f>
        <v>216.4</v>
      </c>
      <c r="G62" s="131" t="s">
        <v>145</v>
      </c>
      <c r="H62" s="78"/>
      <c r="I62" s="6"/>
    </row>
    <row r="63" spans="1:9" ht="18" customHeight="1" thickBot="1">
      <c r="A63" s="53"/>
      <c r="B63" s="71" t="s">
        <v>363</v>
      </c>
      <c r="C63" s="127" t="s">
        <v>309</v>
      </c>
      <c r="D63" s="128">
        <f>SUM(D60:D62)</f>
        <v>1.5</v>
      </c>
      <c r="E63" s="33"/>
      <c r="F63" s="52">
        <f>SUM(F60:F62)</f>
        <v>811.4999999999999</v>
      </c>
      <c r="G63" s="83"/>
      <c r="H63" s="78"/>
      <c r="I63" s="6"/>
    </row>
    <row r="64" spans="1:7" ht="19.5" thickBot="1">
      <c r="A64" s="80"/>
      <c r="B64" s="122" t="s">
        <v>355</v>
      </c>
      <c r="C64" s="122"/>
      <c r="D64" s="134"/>
      <c r="E64" s="122"/>
      <c r="F64" s="537">
        <f>F63+F57+F48+F22+F13+F10</f>
        <v>1218515.0499999998</v>
      </c>
      <c r="G64" s="133"/>
    </row>
    <row r="65" spans="1:7" ht="19.5" thickBot="1">
      <c r="A65" s="20">
        <v>7</v>
      </c>
      <c r="B65" s="21" t="s">
        <v>356</v>
      </c>
      <c r="C65" s="22" t="s">
        <v>357</v>
      </c>
      <c r="D65" s="109">
        <v>61.5</v>
      </c>
      <c r="E65" s="109"/>
      <c r="F65" s="249">
        <v>103887</v>
      </c>
      <c r="G65" s="23" t="s">
        <v>358</v>
      </c>
    </row>
    <row r="66" spans="1:7" ht="19.5" thickBot="1">
      <c r="A66" s="106">
        <v>8</v>
      </c>
      <c r="B66" s="107" t="s">
        <v>359</v>
      </c>
      <c r="C66" s="108" t="s">
        <v>357</v>
      </c>
      <c r="D66" s="395">
        <v>50.5</v>
      </c>
      <c r="E66" s="109"/>
      <c r="F66" s="249">
        <v>41454.26</v>
      </c>
      <c r="G66" s="23" t="s">
        <v>358</v>
      </c>
    </row>
    <row r="67" spans="1:7" ht="19.5" thickBot="1">
      <c r="A67" s="89"/>
      <c r="B67" s="90" t="s">
        <v>360</v>
      </c>
      <c r="C67" s="91"/>
      <c r="D67" s="91"/>
      <c r="E67" s="92"/>
      <c r="F67" s="93">
        <f>F64+F65+F66</f>
        <v>1363856.3099999998</v>
      </c>
      <c r="G67" s="94"/>
    </row>
    <row r="68" spans="1:7" ht="19.5" thickBot="1">
      <c r="A68" s="99"/>
      <c r="B68" s="100" t="s">
        <v>361</v>
      </c>
      <c r="C68" s="101"/>
      <c r="D68" s="101"/>
      <c r="E68" s="102"/>
      <c r="F68" s="103">
        <f>F67*1.18</f>
        <v>1609350.4457999996</v>
      </c>
      <c r="G68" s="68"/>
    </row>
    <row r="69" spans="1:7" ht="19.5" thickBot="1">
      <c r="A69" s="95" t="s">
        <v>362</v>
      </c>
      <c r="B69" s="96"/>
      <c r="C69" s="96"/>
      <c r="D69" s="97"/>
      <c r="E69" s="96"/>
      <c r="F69" s="135">
        <f>SUM(F32:F64)</f>
        <v>1268730.7799999998</v>
      </c>
      <c r="G69" s="98"/>
    </row>
    <row r="70" spans="1:7" ht="18.75">
      <c r="A70" s="86" t="s">
        <v>298</v>
      </c>
      <c r="B70" s="87" t="s">
        <v>299</v>
      </c>
      <c r="C70" s="87" t="s">
        <v>300</v>
      </c>
      <c r="D70" s="87" t="s">
        <v>301</v>
      </c>
      <c r="E70" s="87" t="s">
        <v>302</v>
      </c>
      <c r="F70" s="87" t="s">
        <v>303</v>
      </c>
      <c r="G70" s="88" t="s">
        <v>304</v>
      </c>
    </row>
    <row r="71" spans="1:7" ht="19.5" thickBot="1">
      <c r="A71" s="37"/>
      <c r="B71" s="9" t="s">
        <v>306</v>
      </c>
      <c r="C71" s="9" t="s">
        <v>307</v>
      </c>
      <c r="D71" s="9" t="s">
        <v>308</v>
      </c>
      <c r="E71" s="9"/>
      <c r="F71" s="9"/>
      <c r="G71" s="38"/>
    </row>
    <row r="72" spans="1:7" ht="19.5" thickBot="1">
      <c r="A72" s="70">
        <v>1</v>
      </c>
      <c r="B72" s="639" t="s">
        <v>152</v>
      </c>
      <c r="C72" s="639"/>
      <c r="D72" s="639"/>
      <c r="E72" s="639"/>
      <c r="F72" s="639"/>
      <c r="G72" s="640"/>
    </row>
    <row r="73" spans="1:7" ht="19.5" thickBot="1">
      <c r="A73" s="433">
        <v>1</v>
      </c>
      <c r="B73" s="434" t="s">
        <v>475</v>
      </c>
      <c r="C73" s="164" t="s">
        <v>353</v>
      </c>
      <c r="D73" s="164">
        <v>3.3</v>
      </c>
      <c r="E73" s="435">
        <v>159.41</v>
      </c>
      <c r="F73" s="436">
        <f>D73*E73</f>
        <v>526.053</v>
      </c>
      <c r="G73" s="168" t="s">
        <v>153</v>
      </c>
    </row>
    <row r="74" spans="1:7" ht="19.5" thickBot="1">
      <c r="A74" s="171"/>
      <c r="B74" s="166" t="s">
        <v>363</v>
      </c>
      <c r="C74" s="169" t="s">
        <v>353</v>
      </c>
      <c r="D74" s="169">
        <f>SUM(D73:D73)</f>
        <v>3.3</v>
      </c>
      <c r="E74" s="166"/>
      <c r="F74" s="167">
        <f>SUM(F73:F73)</f>
        <v>526.053</v>
      </c>
      <c r="G74" s="170"/>
    </row>
    <row r="75" spans="1:7" ht="19.5" thickBot="1">
      <c r="A75" s="20">
        <v>2</v>
      </c>
      <c r="B75" s="629" t="s">
        <v>320</v>
      </c>
      <c r="C75" s="629"/>
      <c r="D75" s="629"/>
      <c r="E75" s="629"/>
      <c r="F75" s="629"/>
      <c r="G75" s="630"/>
    </row>
    <row r="76" spans="1:7" ht="19.5" thickBot="1">
      <c r="A76" s="45">
        <v>1</v>
      </c>
      <c r="B76" s="140" t="s">
        <v>482</v>
      </c>
      <c r="C76" s="30" t="s">
        <v>309</v>
      </c>
      <c r="D76" s="30">
        <v>3.24</v>
      </c>
      <c r="E76" s="27">
        <v>381.62</v>
      </c>
      <c r="F76" s="132">
        <f>D76*E76</f>
        <v>1236.4488000000001</v>
      </c>
      <c r="G76" s="124" t="s">
        <v>154</v>
      </c>
    </row>
    <row r="77" spans="1:7" ht="19.5" thickBot="1">
      <c r="A77" s="49"/>
      <c r="B77" s="35" t="s">
        <v>363</v>
      </c>
      <c r="C77" s="50" t="s">
        <v>309</v>
      </c>
      <c r="D77" s="50">
        <f>SUM(D76:D76)</f>
        <v>3.24</v>
      </c>
      <c r="E77" s="35"/>
      <c r="F77" s="51">
        <f>SUM(F76:F76)</f>
        <v>1236.4488000000001</v>
      </c>
      <c r="G77" s="60"/>
    </row>
    <row r="78" spans="1:7" ht="19.5" thickBot="1">
      <c r="A78" s="117"/>
      <c r="B78" s="118" t="s">
        <v>364</v>
      </c>
      <c r="C78" s="119"/>
      <c r="D78" s="120"/>
      <c r="E78" s="118"/>
      <c r="F78" s="121">
        <f>F74+F77</f>
        <v>1762.5018</v>
      </c>
      <c r="G78" s="61"/>
    </row>
    <row r="79" spans="1:7" ht="19.5" thickBot="1">
      <c r="A79" s="112"/>
      <c r="B79" s="113" t="s">
        <v>361</v>
      </c>
      <c r="C79" s="114"/>
      <c r="D79" s="114"/>
      <c r="E79" s="113"/>
      <c r="F79" s="115">
        <f>F78*1.18</f>
        <v>2079.752124</v>
      </c>
      <c r="G79" s="116"/>
    </row>
    <row r="80" spans="1:7" ht="18.75">
      <c r="A80" s="1"/>
      <c r="B80" s="2" t="s">
        <v>365</v>
      </c>
      <c r="C80" s="1"/>
      <c r="D80" s="631">
        <f>F67+F78</f>
        <v>1365618.8117999998</v>
      </c>
      <c r="E80" s="631"/>
      <c r="F80" s="631"/>
      <c r="G80" s="3"/>
    </row>
    <row r="81" spans="1:7" ht="18.75">
      <c r="A81" s="1"/>
      <c r="B81" s="2" t="s">
        <v>366</v>
      </c>
      <c r="C81" s="1"/>
      <c r="D81" s="632">
        <f>D80*1.18</f>
        <v>1611430.1979239997</v>
      </c>
      <c r="E81" s="632"/>
      <c r="F81" s="632"/>
      <c r="G81" s="3"/>
    </row>
    <row r="82" spans="1:7" ht="18.75">
      <c r="A82" s="3" t="s">
        <v>367</v>
      </c>
      <c r="B82" s="3"/>
      <c r="C82" s="4"/>
      <c r="D82" s="4"/>
      <c r="E82" s="5"/>
      <c r="F82" s="5"/>
      <c r="G82" s="6"/>
    </row>
    <row r="83" spans="1:8" ht="18.75">
      <c r="A83" s="3" t="s">
        <v>368</v>
      </c>
      <c r="B83" s="3"/>
      <c r="C83" s="4"/>
      <c r="D83" s="4"/>
      <c r="E83" s="7"/>
      <c r="F83" s="7"/>
      <c r="G83" s="633" t="s">
        <v>369</v>
      </c>
      <c r="H83" s="633"/>
    </row>
    <row r="84" spans="1:7" ht="18.75">
      <c r="A84" s="3" t="s">
        <v>370</v>
      </c>
      <c r="B84" s="3"/>
      <c r="C84" s="3"/>
      <c r="D84" s="4"/>
      <c r="E84" s="7"/>
      <c r="F84" s="7"/>
      <c r="G84" s="6" t="s">
        <v>172</v>
      </c>
    </row>
    <row r="85" spans="1:7" ht="18.75">
      <c r="A85" s="1"/>
      <c r="B85" s="5"/>
      <c r="C85" s="4"/>
      <c r="D85" s="4"/>
      <c r="E85" s="73"/>
      <c r="F85" s="73"/>
      <c r="G85" s="6" t="s">
        <v>173</v>
      </c>
    </row>
    <row r="86" spans="1:7" ht="18.75">
      <c r="A86" s="1"/>
      <c r="B86" s="5"/>
      <c r="C86" s="4"/>
      <c r="D86" s="4"/>
      <c r="E86" s="5" t="s">
        <v>318</v>
      </c>
      <c r="F86" s="5"/>
      <c r="G86" s="6" t="s">
        <v>174</v>
      </c>
    </row>
  </sheetData>
  <sheetProtection/>
  <mergeCells count="10">
    <mergeCell ref="A1:G1"/>
    <mergeCell ref="A2:G2"/>
    <mergeCell ref="A3:G3"/>
    <mergeCell ref="B23:G23"/>
    <mergeCell ref="G83:H83"/>
    <mergeCell ref="B49:G49"/>
    <mergeCell ref="B72:G72"/>
    <mergeCell ref="B75:G75"/>
    <mergeCell ref="D80:F80"/>
    <mergeCell ref="D81:F81"/>
  </mergeCells>
  <printOptions/>
  <pageMargins left="0.41" right="0.25" top="0.18" bottom="0.2" header="0.2" footer="0.2"/>
  <pageSetup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G83"/>
  <sheetViews>
    <sheetView zoomScale="75" zoomScaleNormal="75" zoomScalePageLayoutView="0" workbookViewId="0" topLeftCell="A1">
      <selection activeCell="E38" sqref="E38"/>
    </sheetView>
  </sheetViews>
  <sheetFormatPr defaultColWidth="9.140625" defaultRowHeight="12.75"/>
  <cols>
    <col min="1" max="1" width="8.8515625" style="0" customWidth="1"/>
    <col min="2" max="2" width="41.57421875" style="0" customWidth="1"/>
    <col min="3" max="3" width="16.8515625" style="0" customWidth="1"/>
    <col min="4" max="4" width="19.8515625" style="0" customWidth="1"/>
    <col min="5" max="5" width="16.57421875" style="0" customWidth="1"/>
    <col min="6" max="6" width="21.421875" style="0" customWidth="1"/>
    <col min="7" max="7" width="69.7109375" style="0" customWidth="1"/>
    <col min="8" max="8" width="51.421875" style="0" hidden="1" customWidth="1"/>
    <col min="9" max="9" width="34.28125" style="0" hidden="1" customWidth="1"/>
    <col min="10" max="10" width="15.140625" style="0" customWidth="1"/>
    <col min="12" max="12" width="9.28125" style="0" bestFit="1" customWidth="1"/>
    <col min="14" max="14" width="15.57421875" style="0" bestFit="1" customWidth="1"/>
  </cols>
  <sheetData>
    <row r="1" spans="1:7" ht="20.25">
      <c r="A1" s="619" t="s">
        <v>315</v>
      </c>
      <c r="B1" s="620"/>
      <c r="C1" s="620"/>
      <c r="D1" s="620"/>
      <c r="E1" s="620"/>
      <c r="F1" s="620"/>
      <c r="G1" s="620"/>
    </row>
    <row r="2" spans="1:7" ht="20.25">
      <c r="A2" s="621" t="s">
        <v>460</v>
      </c>
      <c r="B2" s="622"/>
      <c r="C2" s="622"/>
      <c r="D2" s="622"/>
      <c r="E2" s="622"/>
      <c r="F2" s="622"/>
      <c r="G2" s="622"/>
    </row>
    <row r="3" spans="1:7" ht="21" thickBot="1">
      <c r="A3" s="621" t="s">
        <v>407</v>
      </c>
      <c r="B3" s="622"/>
      <c r="C3" s="622"/>
      <c r="D3" s="622"/>
      <c r="E3" s="622"/>
      <c r="F3" s="622"/>
      <c r="G3" s="622"/>
    </row>
    <row r="4" spans="1:7" ht="16.5" thickBot="1">
      <c r="A4" s="623" t="s">
        <v>297</v>
      </c>
      <c r="B4" s="624"/>
      <c r="C4" s="624"/>
      <c r="D4" s="624"/>
      <c r="E4" s="624"/>
      <c r="F4" s="624"/>
      <c r="G4" s="625"/>
    </row>
    <row r="5" spans="1:7" ht="15.75">
      <c r="A5" s="85" t="s">
        <v>298</v>
      </c>
      <c r="B5" s="57" t="s">
        <v>299</v>
      </c>
      <c r="C5" s="58" t="s">
        <v>300</v>
      </c>
      <c r="D5" s="58" t="s">
        <v>301</v>
      </c>
      <c r="E5" s="58" t="s">
        <v>302</v>
      </c>
      <c r="F5" s="58" t="s">
        <v>303</v>
      </c>
      <c r="G5" s="59" t="s">
        <v>304</v>
      </c>
    </row>
    <row r="6" spans="1:7" ht="16.5" thickBot="1">
      <c r="A6" s="56"/>
      <c r="B6" s="43" t="s">
        <v>306</v>
      </c>
      <c r="C6" s="8" t="s">
        <v>307</v>
      </c>
      <c r="D6" s="10" t="s">
        <v>308</v>
      </c>
      <c r="E6" s="8"/>
      <c r="F6" s="8"/>
      <c r="G6" s="44"/>
    </row>
    <row r="7" spans="1:7" ht="18.75">
      <c r="A7" s="172">
        <v>1</v>
      </c>
      <c r="B7" s="626" t="s">
        <v>310</v>
      </c>
      <c r="C7" s="627"/>
      <c r="D7" s="627"/>
      <c r="E7" s="627"/>
      <c r="F7" s="627"/>
      <c r="G7" s="628"/>
    </row>
    <row r="8" spans="1:7" ht="18.75">
      <c r="A8" s="250">
        <v>1</v>
      </c>
      <c r="B8" s="222" t="s">
        <v>470</v>
      </c>
      <c r="C8" s="177" t="s">
        <v>312</v>
      </c>
      <c r="D8" s="223">
        <v>2</v>
      </c>
      <c r="E8" s="222">
        <v>798.23</v>
      </c>
      <c r="F8" s="224">
        <f aca="true" t="shared" si="0" ref="F8:F52">D8*E8</f>
        <v>1596.46</v>
      </c>
      <c r="G8" s="185" t="s">
        <v>414</v>
      </c>
    </row>
    <row r="9" spans="1:7" ht="18.75">
      <c r="A9" s="250">
        <v>2</v>
      </c>
      <c r="B9" s="222" t="s">
        <v>470</v>
      </c>
      <c r="C9" s="177" t="s">
        <v>312</v>
      </c>
      <c r="D9" s="223">
        <v>1</v>
      </c>
      <c r="E9" s="14">
        <v>303.49</v>
      </c>
      <c r="F9" s="110">
        <f t="shared" si="0"/>
        <v>303.49</v>
      </c>
      <c r="G9" s="129" t="s">
        <v>413</v>
      </c>
    </row>
    <row r="10" spans="1:7" ht="18.75">
      <c r="A10" s="250">
        <v>3</v>
      </c>
      <c r="B10" s="222" t="s">
        <v>470</v>
      </c>
      <c r="C10" s="177" t="s">
        <v>312</v>
      </c>
      <c r="D10" s="223">
        <v>1</v>
      </c>
      <c r="E10" s="14">
        <v>600.11</v>
      </c>
      <c r="F10" s="110">
        <f t="shared" si="0"/>
        <v>600.11</v>
      </c>
      <c r="G10" s="129" t="s">
        <v>415</v>
      </c>
    </row>
    <row r="11" spans="1:7" ht="18.75">
      <c r="A11" s="250">
        <v>4</v>
      </c>
      <c r="B11" s="222" t="s">
        <v>470</v>
      </c>
      <c r="C11" s="177" t="s">
        <v>312</v>
      </c>
      <c r="D11" s="449">
        <v>1</v>
      </c>
      <c r="E11" s="14">
        <v>1262</v>
      </c>
      <c r="F11" s="110">
        <f t="shared" si="0"/>
        <v>1262</v>
      </c>
      <c r="G11" s="129" t="s">
        <v>293</v>
      </c>
    </row>
    <row r="12" spans="1:7" ht="18.75">
      <c r="A12" s="250">
        <v>5</v>
      </c>
      <c r="B12" s="222" t="s">
        <v>470</v>
      </c>
      <c r="C12" s="12" t="s">
        <v>99</v>
      </c>
      <c r="D12" s="449">
        <v>3</v>
      </c>
      <c r="E12" s="14">
        <v>568.37</v>
      </c>
      <c r="F12" s="110">
        <f t="shared" si="0"/>
        <v>1705.1100000000001</v>
      </c>
      <c r="G12" s="19" t="s">
        <v>451</v>
      </c>
    </row>
    <row r="13" spans="1:7" ht="18.75">
      <c r="A13" s="250">
        <v>6</v>
      </c>
      <c r="B13" s="222" t="s">
        <v>470</v>
      </c>
      <c r="C13" s="177" t="s">
        <v>312</v>
      </c>
      <c r="D13" s="449">
        <v>1</v>
      </c>
      <c r="E13" s="14">
        <v>454.11</v>
      </c>
      <c r="F13" s="110">
        <f aca="true" t="shared" si="1" ref="F13:F18">D13*E13</f>
        <v>454.11</v>
      </c>
      <c r="G13" s="129" t="s">
        <v>104</v>
      </c>
    </row>
    <row r="14" spans="1:7" ht="18.75">
      <c r="A14" s="250">
        <v>5</v>
      </c>
      <c r="B14" s="222" t="s">
        <v>470</v>
      </c>
      <c r="C14" s="12" t="s">
        <v>309</v>
      </c>
      <c r="D14" s="449">
        <v>1.8</v>
      </c>
      <c r="E14" s="14">
        <v>146.1</v>
      </c>
      <c r="F14" s="110">
        <f t="shared" si="1"/>
        <v>262.98</v>
      </c>
      <c r="G14" s="16" t="s">
        <v>264</v>
      </c>
    </row>
    <row r="15" spans="1:7" ht="18.75">
      <c r="A15" s="250"/>
      <c r="B15" s="141" t="s">
        <v>382</v>
      </c>
      <c r="C15" s="48" t="s">
        <v>312</v>
      </c>
      <c r="D15" s="450">
        <v>1</v>
      </c>
      <c r="E15" s="145">
        <v>14.87</v>
      </c>
      <c r="F15" s="110">
        <f t="shared" si="1"/>
        <v>14.87</v>
      </c>
      <c r="G15" s="104" t="s">
        <v>70</v>
      </c>
    </row>
    <row r="16" spans="1:7" ht="18.75">
      <c r="A16" s="250">
        <v>6</v>
      </c>
      <c r="B16" s="222" t="s">
        <v>469</v>
      </c>
      <c r="C16" s="177" t="s">
        <v>312</v>
      </c>
      <c r="D16" s="449">
        <v>1</v>
      </c>
      <c r="E16" s="14">
        <v>481.46</v>
      </c>
      <c r="F16" s="111">
        <f t="shared" si="1"/>
        <v>481.46</v>
      </c>
      <c r="G16" s="205" t="s">
        <v>447</v>
      </c>
    </row>
    <row r="17" spans="1:7" ht="18.75">
      <c r="A17" s="250">
        <v>7</v>
      </c>
      <c r="B17" s="222" t="s">
        <v>469</v>
      </c>
      <c r="C17" s="177" t="s">
        <v>312</v>
      </c>
      <c r="D17" s="449">
        <v>1</v>
      </c>
      <c r="E17" s="222">
        <v>798.23</v>
      </c>
      <c r="F17" s="224">
        <f t="shared" si="1"/>
        <v>798.23</v>
      </c>
      <c r="G17" s="185" t="s">
        <v>448</v>
      </c>
    </row>
    <row r="18" spans="1:7" ht="18.75">
      <c r="A18" s="250">
        <v>8</v>
      </c>
      <c r="B18" s="222" t="s">
        <v>469</v>
      </c>
      <c r="C18" s="12" t="s">
        <v>99</v>
      </c>
      <c r="D18" s="449">
        <v>1</v>
      </c>
      <c r="E18" s="14">
        <v>568.37</v>
      </c>
      <c r="F18" s="110">
        <f t="shared" si="1"/>
        <v>568.37</v>
      </c>
      <c r="G18" s="19" t="s">
        <v>449</v>
      </c>
    </row>
    <row r="19" spans="1:7" ht="18.75">
      <c r="A19" s="250">
        <v>9</v>
      </c>
      <c r="B19" s="222" t="s">
        <v>466</v>
      </c>
      <c r="C19" s="12" t="s">
        <v>309</v>
      </c>
      <c r="D19" s="449">
        <v>3.6</v>
      </c>
      <c r="E19" s="14">
        <v>146.1</v>
      </c>
      <c r="F19" s="110">
        <f t="shared" si="0"/>
        <v>525.96</v>
      </c>
      <c r="G19" s="16" t="s">
        <v>412</v>
      </c>
    </row>
    <row r="20" spans="1:7" ht="18.75">
      <c r="A20" s="250"/>
      <c r="B20" s="141" t="s">
        <v>382</v>
      </c>
      <c r="C20" s="48" t="s">
        <v>312</v>
      </c>
      <c r="D20" s="450">
        <v>2</v>
      </c>
      <c r="E20" s="145">
        <v>14.87</v>
      </c>
      <c r="F20" s="110">
        <f t="shared" si="0"/>
        <v>29.74</v>
      </c>
      <c r="G20" s="104" t="s">
        <v>70</v>
      </c>
    </row>
    <row r="21" spans="1:7" ht="18.75">
      <c r="A21" s="250">
        <v>10</v>
      </c>
      <c r="B21" s="222" t="s">
        <v>466</v>
      </c>
      <c r="C21" s="177" t="s">
        <v>312</v>
      </c>
      <c r="D21" s="505">
        <v>1</v>
      </c>
      <c r="E21" s="14">
        <v>659.96</v>
      </c>
      <c r="F21" s="110">
        <f t="shared" si="0"/>
        <v>659.96</v>
      </c>
      <c r="G21" s="16" t="s">
        <v>411</v>
      </c>
    </row>
    <row r="22" spans="1:7" ht="18.75">
      <c r="A22" s="250">
        <v>11</v>
      </c>
      <c r="B22" s="222" t="s">
        <v>466</v>
      </c>
      <c r="C22" s="177" t="s">
        <v>312</v>
      </c>
      <c r="D22" s="505">
        <v>1</v>
      </c>
      <c r="E22" s="14">
        <v>303.49</v>
      </c>
      <c r="F22" s="110">
        <f>D22*E22</f>
        <v>303.49</v>
      </c>
      <c r="G22" s="129" t="s">
        <v>108</v>
      </c>
    </row>
    <row r="23" spans="1:7" ht="18.75">
      <c r="A23" s="250">
        <v>12</v>
      </c>
      <c r="B23" s="222" t="s">
        <v>463</v>
      </c>
      <c r="C23" s="177" t="s">
        <v>312</v>
      </c>
      <c r="D23" s="505">
        <v>2</v>
      </c>
      <c r="E23" s="222">
        <v>798.23</v>
      </c>
      <c r="F23" s="224">
        <f t="shared" si="0"/>
        <v>1596.46</v>
      </c>
      <c r="G23" s="185" t="s">
        <v>409</v>
      </c>
    </row>
    <row r="24" spans="1:7" ht="18.75">
      <c r="A24" s="250">
        <v>13</v>
      </c>
      <c r="B24" s="222" t="s">
        <v>463</v>
      </c>
      <c r="C24" s="177" t="s">
        <v>312</v>
      </c>
      <c r="D24" s="505">
        <v>6</v>
      </c>
      <c r="E24" s="14">
        <v>659.96</v>
      </c>
      <c r="F24" s="110">
        <f t="shared" si="0"/>
        <v>3959.76</v>
      </c>
      <c r="G24" s="16" t="s">
        <v>410</v>
      </c>
    </row>
    <row r="25" spans="1:7" ht="18.75">
      <c r="A25" s="250">
        <v>14</v>
      </c>
      <c r="B25" s="222" t="s">
        <v>463</v>
      </c>
      <c r="C25" s="12" t="s">
        <v>309</v>
      </c>
      <c r="D25" s="449">
        <v>4.2</v>
      </c>
      <c r="E25" s="14">
        <v>146.1</v>
      </c>
      <c r="F25" s="110">
        <f t="shared" si="0"/>
        <v>613.62</v>
      </c>
      <c r="G25" s="16" t="s">
        <v>441</v>
      </c>
    </row>
    <row r="26" spans="1:7" ht="18.75">
      <c r="A26" s="250"/>
      <c r="B26" s="141" t="s">
        <v>382</v>
      </c>
      <c r="C26" s="48" t="s">
        <v>312</v>
      </c>
      <c r="D26" s="450">
        <v>2</v>
      </c>
      <c r="E26" s="145">
        <v>14.87</v>
      </c>
      <c r="F26" s="110">
        <f t="shared" si="0"/>
        <v>29.74</v>
      </c>
      <c r="G26" s="104" t="s">
        <v>70</v>
      </c>
    </row>
    <row r="27" spans="1:7" ht="18.75">
      <c r="A27" s="250">
        <v>15</v>
      </c>
      <c r="B27" s="14" t="s">
        <v>461</v>
      </c>
      <c r="C27" s="12" t="s">
        <v>309</v>
      </c>
      <c r="D27" s="449">
        <v>3.6</v>
      </c>
      <c r="E27" s="14">
        <v>146.1</v>
      </c>
      <c r="F27" s="110">
        <f t="shared" si="0"/>
        <v>525.96</v>
      </c>
      <c r="G27" s="16" t="s">
        <v>408</v>
      </c>
    </row>
    <row r="28" spans="1:7" ht="18.75">
      <c r="A28" s="15"/>
      <c r="B28" s="141" t="s">
        <v>382</v>
      </c>
      <c r="C28" s="48" t="s">
        <v>312</v>
      </c>
      <c r="D28" s="450">
        <v>2</v>
      </c>
      <c r="E28" s="145">
        <v>14.87</v>
      </c>
      <c r="F28" s="111">
        <f t="shared" si="0"/>
        <v>29.74</v>
      </c>
      <c r="G28" s="104" t="s">
        <v>70</v>
      </c>
    </row>
    <row r="29" spans="1:7" ht="18.75">
      <c r="A29" s="15" t="s">
        <v>323</v>
      </c>
      <c r="B29" s="14" t="s">
        <v>461</v>
      </c>
      <c r="C29" s="177" t="s">
        <v>312</v>
      </c>
      <c r="D29" s="449">
        <v>1</v>
      </c>
      <c r="E29" s="222">
        <v>798.23</v>
      </c>
      <c r="F29" s="224">
        <f>D29*E29</f>
        <v>798.23</v>
      </c>
      <c r="G29" s="185" t="s">
        <v>446</v>
      </c>
    </row>
    <row r="30" spans="1:7" ht="18.75">
      <c r="A30" s="250">
        <v>17</v>
      </c>
      <c r="B30" s="14" t="s">
        <v>479</v>
      </c>
      <c r="C30" s="177" t="s">
        <v>312</v>
      </c>
      <c r="D30" s="449">
        <v>1</v>
      </c>
      <c r="E30" s="14">
        <v>659.96</v>
      </c>
      <c r="F30" s="110">
        <f t="shared" si="0"/>
        <v>659.96</v>
      </c>
      <c r="G30" s="16" t="s">
        <v>416</v>
      </c>
    </row>
    <row r="31" spans="1:7" ht="18.75">
      <c r="A31" s="250">
        <v>18</v>
      </c>
      <c r="B31" s="14" t="s">
        <v>479</v>
      </c>
      <c r="C31" s="12" t="s">
        <v>312</v>
      </c>
      <c r="D31" s="449">
        <v>1</v>
      </c>
      <c r="E31" s="14">
        <v>481.46</v>
      </c>
      <c r="F31" s="111">
        <f t="shared" si="0"/>
        <v>481.46</v>
      </c>
      <c r="G31" s="205" t="s">
        <v>417</v>
      </c>
    </row>
    <row r="32" spans="1:7" ht="18.75">
      <c r="A32" s="250">
        <v>19</v>
      </c>
      <c r="B32" s="14" t="s">
        <v>479</v>
      </c>
      <c r="C32" s="12" t="s">
        <v>99</v>
      </c>
      <c r="D32" s="449">
        <v>1</v>
      </c>
      <c r="E32" s="14">
        <v>568.37</v>
      </c>
      <c r="F32" s="110">
        <f t="shared" si="0"/>
        <v>568.37</v>
      </c>
      <c r="G32" s="19" t="s">
        <v>418</v>
      </c>
    </row>
    <row r="33" spans="1:7" ht="18.75">
      <c r="A33" s="250">
        <v>20</v>
      </c>
      <c r="B33" s="14" t="s">
        <v>482</v>
      </c>
      <c r="C33" s="12" t="s">
        <v>312</v>
      </c>
      <c r="D33" s="449">
        <v>1</v>
      </c>
      <c r="E33" s="14">
        <v>598.39</v>
      </c>
      <c r="F33" s="110">
        <f t="shared" si="0"/>
        <v>598.39</v>
      </c>
      <c r="G33" s="129" t="s">
        <v>419</v>
      </c>
    </row>
    <row r="34" spans="1:7" ht="18.75">
      <c r="A34" s="250">
        <v>21</v>
      </c>
      <c r="B34" s="14" t="s">
        <v>482</v>
      </c>
      <c r="C34" s="12" t="s">
        <v>312</v>
      </c>
      <c r="D34" s="449">
        <v>1</v>
      </c>
      <c r="E34" s="14">
        <v>454.11</v>
      </c>
      <c r="F34" s="110">
        <f>D34*E34</f>
        <v>454.11</v>
      </c>
      <c r="G34" s="129" t="s">
        <v>178</v>
      </c>
    </row>
    <row r="35" spans="1:7" ht="18.75">
      <c r="A35" s="250">
        <v>22</v>
      </c>
      <c r="B35" s="14" t="s">
        <v>497</v>
      </c>
      <c r="C35" s="12" t="s">
        <v>353</v>
      </c>
      <c r="D35" s="449">
        <v>9</v>
      </c>
      <c r="E35" s="14">
        <v>108.13</v>
      </c>
      <c r="F35" s="110">
        <f t="shared" si="0"/>
        <v>973.17</v>
      </c>
      <c r="G35" s="19" t="s">
        <v>421</v>
      </c>
    </row>
    <row r="36" spans="1:7" ht="18.75">
      <c r="A36" s="250">
        <v>23</v>
      </c>
      <c r="B36" s="14" t="s">
        <v>497</v>
      </c>
      <c r="C36" s="12" t="s">
        <v>312</v>
      </c>
      <c r="D36" s="449">
        <v>1</v>
      </c>
      <c r="E36" s="14">
        <v>481.46</v>
      </c>
      <c r="F36" s="111">
        <f t="shared" si="0"/>
        <v>481.46</v>
      </c>
      <c r="G36" s="205" t="s">
        <v>440</v>
      </c>
    </row>
    <row r="37" spans="1:7" ht="18.75">
      <c r="A37" s="250">
        <v>24</v>
      </c>
      <c r="B37" s="176" t="s">
        <v>486</v>
      </c>
      <c r="C37" s="12" t="s">
        <v>312</v>
      </c>
      <c r="D37" s="130">
        <v>4</v>
      </c>
      <c r="E37" s="14">
        <v>454.11</v>
      </c>
      <c r="F37" s="110">
        <f t="shared" si="0"/>
        <v>1816.44</v>
      </c>
      <c r="G37" s="129" t="s">
        <v>438</v>
      </c>
    </row>
    <row r="38" spans="1:7" ht="18.75">
      <c r="A38" s="250">
        <v>25</v>
      </c>
      <c r="B38" s="176" t="s">
        <v>486</v>
      </c>
      <c r="C38" s="12" t="s">
        <v>312</v>
      </c>
      <c r="D38" s="130">
        <v>1</v>
      </c>
      <c r="E38" s="14">
        <v>481.46</v>
      </c>
      <c r="F38" s="111">
        <f>D38*E38</f>
        <v>481.46</v>
      </c>
      <c r="G38" s="205" t="s">
        <v>417</v>
      </c>
    </row>
    <row r="39" spans="1:7" ht="18.75">
      <c r="A39" s="250">
        <v>26</v>
      </c>
      <c r="B39" s="176" t="s">
        <v>486</v>
      </c>
      <c r="C39" s="12" t="s">
        <v>312</v>
      </c>
      <c r="D39" s="130">
        <v>1</v>
      </c>
      <c r="E39" s="14">
        <v>303.49</v>
      </c>
      <c r="F39" s="110">
        <f t="shared" si="0"/>
        <v>303.49</v>
      </c>
      <c r="G39" s="129" t="s">
        <v>436</v>
      </c>
    </row>
    <row r="40" spans="1:7" ht="18.75">
      <c r="A40" s="250">
        <v>27</v>
      </c>
      <c r="B40" s="176" t="s">
        <v>491</v>
      </c>
      <c r="C40" s="12" t="s">
        <v>312</v>
      </c>
      <c r="D40" s="130">
        <v>1</v>
      </c>
      <c r="E40" s="14">
        <v>481.46</v>
      </c>
      <c r="F40" s="111">
        <f t="shared" si="0"/>
        <v>481.46</v>
      </c>
      <c r="G40" s="205" t="s">
        <v>65</v>
      </c>
    </row>
    <row r="41" spans="1:7" ht="18.75">
      <c r="A41" s="250">
        <v>28</v>
      </c>
      <c r="B41" s="176" t="s">
        <v>491</v>
      </c>
      <c r="C41" s="12" t="s">
        <v>312</v>
      </c>
      <c r="D41" s="130">
        <v>2</v>
      </c>
      <c r="E41" s="14">
        <v>80.39</v>
      </c>
      <c r="F41" s="110">
        <f t="shared" si="0"/>
        <v>160.78</v>
      </c>
      <c r="G41" s="16" t="s">
        <v>439</v>
      </c>
    </row>
    <row r="42" spans="1:7" ht="18.75">
      <c r="A42" s="250">
        <v>29</v>
      </c>
      <c r="B42" s="176" t="s">
        <v>491</v>
      </c>
      <c r="C42" s="12" t="s">
        <v>312</v>
      </c>
      <c r="D42" s="130">
        <v>7</v>
      </c>
      <c r="E42" s="14">
        <v>170.6</v>
      </c>
      <c r="F42" s="110">
        <f t="shared" si="0"/>
        <v>1194.2</v>
      </c>
      <c r="G42" s="129" t="s">
        <v>453</v>
      </c>
    </row>
    <row r="43" spans="1:7" ht="18.75">
      <c r="A43" s="250">
        <v>30</v>
      </c>
      <c r="B43" s="176" t="s">
        <v>491</v>
      </c>
      <c r="C43" s="12" t="s">
        <v>309</v>
      </c>
      <c r="D43" s="130">
        <v>1.8</v>
      </c>
      <c r="E43" s="14">
        <v>146.1</v>
      </c>
      <c r="F43" s="110">
        <f>D43*E43</f>
        <v>262.98</v>
      </c>
      <c r="G43" s="16" t="s">
        <v>452</v>
      </c>
    </row>
    <row r="44" spans="1:7" ht="18.75">
      <c r="A44" s="15"/>
      <c r="B44" s="141" t="s">
        <v>382</v>
      </c>
      <c r="C44" s="48" t="s">
        <v>312</v>
      </c>
      <c r="D44" s="143">
        <v>2</v>
      </c>
      <c r="E44" s="145">
        <v>14.87</v>
      </c>
      <c r="F44" s="111">
        <f>D44*E44</f>
        <v>29.74</v>
      </c>
      <c r="G44" s="104" t="s">
        <v>70</v>
      </c>
    </row>
    <row r="45" spans="1:7" ht="18.75">
      <c r="A45" s="250">
        <v>31</v>
      </c>
      <c r="B45" s="176" t="s">
        <v>488</v>
      </c>
      <c r="C45" s="12" t="s">
        <v>353</v>
      </c>
      <c r="D45" s="130">
        <v>2</v>
      </c>
      <c r="E45" s="14">
        <v>108.13</v>
      </c>
      <c r="F45" s="110">
        <f t="shared" si="0"/>
        <v>216.26</v>
      </c>
      <c r="G45" s="19" t="s">
        <v>420</v>
      </c>
    </row>
    <row r="46" spans="1:7" ht="18.75">
      <c r="A46" s="250">
        <v>32</v>
      </c>
      <c r="B46" s="176" t="s">
        <v>500</v>
      </c>
      <c r="C46" s="12" t="s">
        <v>312</v>
      </c>
      <c r="D46" s="130">
        <v>4</v>
      </c>
      <c r="E46" s="14">
        <v>303.49</v>
      </c>
      <c r="F46" s="110">
        <f t="shared" si="0"/>
        <v>1213.96</v>
      </c>
      <c r="G46" s="129" t="s">
        <v>434</v>
      </c>
    </row>
    <row r="47" spans="1:7" ht="18.75">
      <c r="A47" s="250">
        <v>33</v>
      </c>
      <c r="B47" s="176" t="s">
        <v>500</v>
      </c>
      <c r="C47" s="12" t="s">
        <v>99</v>
      </c>
      <c r="D47" s="130">
        <v>1</v>
      </c>
      <c r="E47" s="14">
        <v>568.37</v>
      </c>
      <c r="F47" s="110">
        <f t="shared" si="0"/>
        <v>568.37</v>
      </c>
      <c r="G47" s="19" t="s">
        <v>430</v>
      </c>
    </row>
    <row r="48" spans="1:7" ht="18.75">
      <c r="A48" s="250">
        <v>34</v>
      </c>
      <c r="B48" s="176" t="s">
        <v>500</v>
      </c>
      <c r="C48" s="12" t="s">
        <v>353</v>
      </c>
      <c r="D48" s="130">
        <v>2</v>
      </c>
      <c r="E48" s="14">
        <v>108.13</v>
      </c>
      <c r="F48" s="110">
        <f t="shared" si="0"/>
        <v>216.26</v>
      </c>
      <c r="G48" s="19" t="s">
        <v>433</v>
      </c>
    </row>
    <row r="49" spans="1:7" ht="18.75">
      <c r="A49" s="250">
        <v>25</v>
      </c>
      <c r="B49" s="176" t="s">
        <v>500</v>
      </c>
      <c r="C49" s="12" t="s">
        <v>309</v>
      </c>
      <c r="D49" s="130">
        <v>5.4</v>
      </c>
      <c r="E49" s="14">
        <v>146.1</v>
      </c>
      <c r="F49" s="110">
        <f t="shared" si="0"/>
        <v>788.94</v>
      </c>
      <c r="G49" s="16" t="s">
        <v>442</v>
      </c>
    </row>
    <row r="50" spans="1:7" ht="18.75">
      <c r="A50" s="250"/>
      <c r="B50" s="141" t="s">
        <v>382</v>
      </c>
      <c r="C50" s="48" t="s">
        <v>312</v>
      </c>
      <c r="D50" s="143">
        <v>3</v>
      </c>
      <c r="E50" s="145">
        <v>14.87</v>
      </c>
      <c r="F50" s="110">
        <f t="shared" si="0"/>
        <v>44.61</v>
      </c>
      <c r="G50" s="104" t="s">
        <v>70</v>
      </c>
    </row>
    <row r="51" spans="1:7" ht="18.75">
      <c r="A51" s="251"/>
      <c r="B51" s="386" t="s">
        <v>501</v>
      </c>
      <c r="C51" s="12" t="s">
        <v>312</v>
      </c>
      <c r="D51" s="130">
        <v>2</v>
      </c>
      <c r="E51" s="14">
        <v>170.6</v>
      </c>
      <c r="F51" s="110">
        <f t="shared" si="0"/>
        <v>341.2</v>
      </c>
      <c r="G51" s="129" t="s">
        <v>431</v>
      </c>
    </row>
    <row r="52" spans="1:7" ht="19.5" thickBot="1">
      <c r="A52" s="271" t="s">
        <v>330</v>
      </c>
      <c r="B52" s="386" t="s">
        <v>501</v>
      </c>
      <c r="C52" s="17" t="s">
        <v>312</v>
      </c>
      <c r="D52" s="146">
        <v>1</v>
      </c>
      <c r="E52" s="142">
        <v>303.49</v>
      </c>
      <c r="F52" s="123">
        <f t="shared" si="0"/>
        <v>303.49</v>
      </c>
      <c r="G52" s="131" t="s">
        <v>435</v>
      </c>
    </row>
    <row r="53" spans="1:7" ht="19.5" thickBot="1">
      <c r="A53" s="49"/>
      <c r="B53" s="71" t="s">
        <v>363</v>
      </c>
      <c r="C53" s="127" t="s">
        <v>312</v>
      </c>
      <c r="D53" s="128">
        <v>58</v>
      </c>
      <c r="E53" s="33"/>
      <c r="F53" s="52">
        <f>SUM(F8:F52)</f>
        <v>29760.409999999993</v>
      </c>
      <c r="G53" s="83"/>
    </row>
    <row r="54" spans="1:7" ht="19.5" thickBot="1">
      <c r="A54" s="72">
        <v>2</v>
      </c>
      <c r="B54" s="634" t="s">
        <v>443</v>
      </c>
      <c r="C54" s="635"/>
      <c r="D54" s="635"/>
      <c r="E54" s="635"/>
      <c r="F54" s="635"/>
      <c r="G54" s="636"/>
    </row>
    <row r="55" spans="1:7" ht="18.75">
      <c r="A55" s="248"/>
      <c r="B55" s="401" t="s">
        <v>429</v>
      </c>
      <c r="C55" s="30"/>
      <c r="D55" s="220"/>
      <c r="E55" s="148"/>
      <c r="F55" s="403"/>
      <c r="G55" s="246"/>
    </row>
    <row r="56" spans="1:7" ht="18.75">
      <c r="A56" s="28">
        <v>1</v>
      </c>
      <c r="B56" s="25" t="s">
        <v>482</v>
      </c>
      <c r="C56" s="28" t="s">
        <v>357</v>
      </c>
      <c r="D56" s="381">
        <v>4</v>
      </c>
      <c r="E56" s="402">
        <v>377</v>
      </c>
      <c r="F56" s="327">
        <f>D56*E56</f>
        <v>1508</v>
      </c>
      <c r="G56" s="162"/>
    </row>
    <row r="57" spans="1:7" ht="18.75">
      <c r="A57" s="28">
        <v>2</v>
      </c>
      <c r="B57" s="25" t="s">
        <v>466</v>
      </c>
      <c r="C57" s="28" t="s">
        <v>357</v>
      </c>
      <c r="D57" s="381">
        <v>13</v>
      </c>
      <c r="E57" s="402">
        <v>377</v>
      </c>
      <c r="F57" s="327">
        <f>D57*E57</f>
        <v>4901</v>
      </c>
      <c r="G57" s="162"/>
    </row>
    <row r="58" spans="1:7" ht="19.5" thickBot="1">
      <c r="A58" s="29">
        <v>3</v>
      </c>
      <c r="B58" s="26" t="s">
        <v>486</v>
      </c>
      <c r="C58" s="29" t="s">
        <v>357</v>
      </c>
      <c r="D58" s="152">
        <v>8</v>
      </c>
      <c r="E58" s="402">
        <v>377</v>
      </c>
      <c r="F58" s="327">
        <f>D58*E58</f>
        <v>3016</v>
      </c>
      <c r="G58" s="396"/>
    </row>
    <row r="59" spans="1:7" ht="19.5" thickBot="1">
      <c r="A59" s="49"/>
      <c r="B59" s="71" t="s">
        <v>363</v>
      </c>
      <c r="C59" s="127" t="s">
        <v>357</v>
      </c>
      <c r="D59" s="128">
        <f>SUM(D56:D58)</f>
        <v>25</v>
      </c>
      <c r="E59" s="33"/>
      <c r="F59" s="52">
        <f>F56+F57+F58</f>
        <v>9425</v>
      </c>
      <c r="G59" s="83"/>
    </row>
    <row r="60" spans="1:7" ht="19.5" thickBot="1">
      <c r="A60" s="80"/>
      <c r="B60" s="122" t="s">
        <v>355</v>
      </c>
      <c r="C60" s="122"/>
      <c r="D60" s="134"/>
      <c r="E60" s="122"/>
      <c r="F60" s="537">
        <f>F59+F53</f>
        <v>39185.40999999999</v>
      </c>
      <c r="G60" s="133"/>
    </row>
    <row r="61" spans="1:7" ht="19.5" thickBot="1">
      <c r="A61" s="20">
        <v>3</v>
      </c>
      <c r="B61" s="21" t="s">
        <v>356</v>
      </c>
      <c r="C61" s="22" t="s">
        <v>357</v>
      </c>
      <c r="D61" s="109">
        <v>97.4</v>
      </c>
      <c r="E61" s="109"/>
      <c r="F61" s="538">
        <v>154910.37</v>
      </c>
      <c r="G61" s="23" t="s">
        <v>358</v>
      </c>
    </row>
    <row r="62" spans="1:7" ht="19.5" thickBot="1">
      <c r="A62" s="106">
        <v>4</v>
      </c>
      <c r="B62" s="107" t="s">
        <v>359</v>
      </c>
      <c r="C62" s="108" t="s">
        <v>357</v>
      </c>
      <c r="D62" s="395">
        <v>3</v>
      </c>
      <c r="E62" s="109"/>
      <c r="F62" s="601">
        <v>9616.75</v>
      </c>
      <c r="G62" s="23" t="s">
        <v>358</v>
      </c>
    </row>
    <row r="63" spans="1:7" ht="19.5" thickBot="1">
      <c r="A63" s="89"/>
      <c r="B63" s="90" t="s">
        <v>360</v>
      </c>
      <c r="C63" s="91"/>
      <c r="D63" s="91"/>
      <c r="E63" s="92"/>
      <c r="F63" s="93">
        <f>F60+F61+F62</f>
        <v>203712.52999999997</v>
      </c>
      <c r="G63" s="94"/>
    </row>
    <row r="64" spans="1:7" ht="19.5" thickBot="1">
      <c r="A64" s="99"/>
      <c r="B64" s="100" t="s">
        <v>361</v>
      </c>
      <c r="C64" s="101"/>
      <c r="D64" s="101"/>
      <c r="E64" s="102"/>
      <c r="F64" s="103">
        <f>F63*1.18</f>
        <v>240380.78539999996</v>
      </c>
      <c r="G64" s="68"/>
    </row>
    <row r="65" spans="1:7" ht="19.5" thickBot="1">
      <c r="A65" s="95" t="s">
        <v>362</v>
      </c>
      <c r="B65" s="96"/>
      <c r="C65" s="96"/>
      <c r="D65" s="97"/>
      <c r="E65" s="96"/>
      <c r="F65" s="135">
        <f>SUM(F27:F60)</f>
        <v>101790.30999999998</v>
      </c>
      <c r="G65" s="98"/>
    </row>
    <row r="66" spans="1:7" ht="18.75">
      <c r="A66" s="86" t="s">
        <v>298</v>
      </c>
      <c r="B66" s="87" t="s">
        <v>299</v>
      </c>
      <c r="C66" s="87" t="s">
        <v>300</v>
      </c>
      <c r="D66" s="87" t="s">
        <v>301</v>
      </c>
      <c r="E66" s="87" t="s">
        <v>302</v>
      </c>
      <c r="F66" s="87" t="s">
        <v>303</v>
      </c>
      <c r="G66" s="88" t="s">
        <v>304</v>
      </c>
    </row>
    <row r="67" spans="1:7" ht="19.5" thickBot="1">
      <c r="A67" s="37"/>
      <c r="B67" s="9" t="s">
        <v>306</v>
      </c>
      <c r="C67" s="9" t="s">
        <v>307</v>
      </c>
      <c r="D67" s="9" t="s">
        <v>308</v>
      </c>
      <c r="E67" s="9"/>
      <c r="F67" s="9"/>
      <c r="G67" s="38"/>
    </row>
    <row r="68" spans="1:7" ht="18.75">
      <c r="A68" s="125">
        <v>1</v>
      </c>
      <c r="B68" s="637" t="s">
        <v>459</v>
      </c>
      <c r="C68" s="637"/>
      <c r="D68" s="637"/>
      <c r="E68" s="637"/>
      <c r="F68" s="637"/>
      <c r="G68" s="638"/>
    </row>
    <row r="69" spans="1:7" ht="19.5" thickBot="1">
      <c r="A69" s="346">
        <v>1</v>
      </c>
      <c r="B69" s="195" t="s">
        <v>60</v>
      </c>
      <c r="C69" s="272" t="s">
        <v>353</v>
      </c>
      <c r="D69" s="272">
        <v>12.4</v>
      </c>
      <c r="E69" s="320">
        <v>341.14</v>
      </c>
      <c r="F69" s="348">
        <f>D69*E69</f>
        <v>4230.1359999999995</v>
      </c>
      <c r="G69" s="269" t="s">
        <v>450</v>
      </c>
    </row>
    <row r="70" spans="1:7" ht="19.5" thickBot="1">
      <c r="A70" s="171"/>
      <c r="B70" s="166" t="s">
        <v>363</v>
      </c>
      <c r="C70" s="169" t="s">
        <v>353</v>
      </c>
      <c r="D70" s="169">
        <f>SUM(D69:D69)</f>
        <v>12.4</v>
      </c>
      <c r="E70" s="166"/>
      <c r="F70" s="167">
        <f>SUM(F69:F69)</f>
        <v>4230.1359999999995</v>
      </c>
      <c r="G70" s="170"/>
    </row>
    <row r="71" spans="1:7" ht="19.5" thickBot="1">
      <c r="A71" s="20">
        <v>2</v>
      </c>
      <c r="B71" s="629" t="s">
        <v>320</v>
      </c>
      <c r="C71" s="629"/>
      <c r="D71" s="629"/>
      <c r="E71" s="629"/>
      <c r="F71" s="629"/>
      <c r="G71" s="630"/>
    </row>
    <row r="72" spans="1:7" ht="19.5" thickBot="1">
      <c r="A72" s="45">
        <v>1</v>
      </c>
      <c r="B72" s="140" t="s">
        <v>486</v>
      </c>
      <c r="C72" s="30" t="s">
        <v>309</v>
      </c>
      <c r="D72" s="30">
        <v>1.77</v>
      </c>
      <c r="E72" s="27">
        <v>381.62</v>
      </c>
      <c r="F72" s="132">
        <f>D72*E72</f>
        <v>675.4674</v>
      </c>
      <c r="G72" s="124" t="s">
        <v>437</v>
      </c>
    </row>
    <row r="73" spans="1:7" ht="19.5" thickBot="1">
      <c r="A73" s="49"/>
      <c r="B73" s="35" t="s">
        <v>363</v>
      </c>
      <c r="C73" s="50" t="s">
        <v>309</v>
      </c>
      <c r="D73" s="50">
        <f>SUM(D72:D72)</f>
        <v>1.77</v>
      </c>
      <c r="E73" s="35"/>
      <c r="F73" s="51">
        <f>SUM(F72:F72)</f>
        <v>675.4674</v>
      </c>
      <c r="G73" s="60"/>
    </row>
    <row r="74" spans="1:7" ht="19.5" thickBot="1">
      <c r="A74" s="117"/>
      <c r="B74" s="118" t="s">
        <v>364</v>
      </c>
      <c r="C74" s="119"/>
      <c r="D74" s="120"/>
      <c r="E74" s="118"/>
      <c r="F74" s="121">
        <f>F70+F73</f>
        <v>4905.6034</v>
      </c>
      <c r="G74" s="61"/>
    </row>
    <row r="75" spans="1:7" ht="19.5" thickBot="1">
      <c r="A75" s="112"/>
      <c r="B75" s="113" t="s">
        <v>361</v>
      </c>
      <c r="C75" s="114"/>
      <c r="D75" s="114"/>
      <c r="E75" s="113"/>
      <c r="F75" s="115">
        <f>F74*1.18</f>
        <v>5788.612012</v>
      </c>
      <c r="G75" s="116"/>
    </row>
    <row r="76" spans="1:7" ht="18.75">
      <c r="A76" s="1"/>
      <c r="B76" s="2" t="s">
        <v>365</v>
      </c>
      <c r="C76" s="1"/>
      <c r="D76" s="631">
        <f>F63+F74</f>
        <v>208618.13339999996</v>
      </c>
      <c r="E76" s="631"/>
      <c r="F76" s="631"/>
      <c r="G76" s="3"/>
    </row>
    <row r="77" spans="1:7" ht="18.75">
      <c r="A77" s="1"/>
      <c r="B77" s="2" t="s">
        <v>366</v>
      </c>
      <c r="C77" s="1"/>
      <c r="D77" s="632">
        <f>D76*1.18</f>
        <v>246169.39741199993</v>
      </c>
      <c r="E77" s="632"/>
      <c r="F77" s="632"/>
      <c r="G77" s="3"/>
    </row>
    <row r="78" spans="1:7" ht="18.75">
      <c r="A78" s="1"/>
      <c r="B78" s="2"/>
      <c r="C78" s="1"/>
      <c r="D78" s="105"/>
      <c r="E78" s="105"/>
      <c r="F78" s="105"/>
      <c r="G78" s="3"/>
    </row>
    <row r="79" spans="1:7" ht="18.75">
      <c r="A79" s="3" t="s">
        <v>367</v>
      </c>
      <c r="B79" s="3"/>
      <c r="C79" s="4"/>
      <c r="D79" s="4"/>
      <c r="E79" s="5"/>
      <c r="F79" s="5"/>
      <c r="G79" s="6"/>
    </row>
    <row r="80" spans="1:7" ht="18.75">
      <c r="A80" s="3" t="s">
        <v>368</v>
      </c>
      <c r="B80" s="3"/>
      <c r="C80" s="4"/>
      <c r="D80" s="4"/>
      <c r="E80" s="633" t="s">
        <v>369</v>
      </c>
      <c r="F80" s="633"/>
      <c r="G80" s="6"/>
    </row>
    <row r="81" spans="1:7" ht="18.75">
      <c r="A81" s="3" t="s">
        <v>370</v>
      </c>
      <c r="B81" s="3"/>
      <c r="C81" s="3"/>
      <c r="D81" s="4"/>
      <c r="E81" s="7"/>
      <c r="F81" s="7"/>
      <c r="G81" s="6"/>
    </row>
    <row r="82" spans="1:7" ht="18.75">
      <c r="A82" s="1"/>
      <c r="B82" s="5"/>
      <c r="C82" s="4"/>
      <c r="D82" s="4"/>
      <c r="E82" s="73"/>
      <c r="F82" s="73"/>
      <c r="G82" s="6"/>
    </row>
    <row r="83" spans="1:7" ht="18.75">
      <c r="A83" s="1"/>
      <c r="B83" s="5"/>
      <c r="C83" s="4"/>
      <c r="D83" s="4"/>
      <c r="E83" s="5" t="s">
        <v>318</v>
      </c>
      <c r="F83" s="5"/>
      <c r="G83" s="6"/>
    </row>
  </sheetData>
  <sheetProtection/>
  <mergeCells count="11">
    <mergeCell ref="D76:F76"/>
    <mergeCell ref="D77:F77"/>
    <mergeCell ref="E80:F80"/>
    <mergeCell ref="B71:G71"/>
    <mergeCell ref="B54:G54"/>
    <mergeCell ref="A1:G1"/>
    <mergeCell ref="A2:G2"/>
    <mergeCell ref="A3:G3"/>
    <mergeCell ref="A4:G4"/>
    <mergeCell ref="B7:G7"/>
    <mergeCell ref="B68:G68"/>
  </mergeCells>
  <printOptions/>
  <pageMargins left="0.41" right="0.25" top="0.2" bottom="0.2" header="0.2" footer="0.2"/>
  <pageSetup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G70"/>
  <sheetViews>
    <sheetView zoomScale="75" zoomScaleNormal="75" zoomScalePageLayoutView="0" workbookViewId="0" topLeftCell="B1">
      <selection activeCell="J34" sqref="J1:J16384"/>
    </sheetView>
  </sheetViews>
  <sheetFormatPr defaultColWidth="9.140625" defaultRowHeight="12.75"/>
  <cols>
    <col min="1" max="1" width="8.8515625" style="0" customWidth="1"/>
    <col min="2" max="2" width="41.57421875" style="0" customWidth="1"/>
    <col min="3" max="3" width="16.8515625" style="0" customWidth="1"/>
    <col min="4" max="4" width="19.8515625" style="0" customWidth="1"/>
    <col min="5" max="5" width="16.57421875" style="0" customWidth="1"/>
    <col min="6" max="6" width="21.421875" style="0" customWidth="1"/>
    <col min="7" max="7" width="69.7109375" style="0" customWidth="1"/>
    <col min="8" max="8" width="51.421875" style="0" hidden="1" customWidth="1"/>
    <col min="9" max="9" width="34.28125" style="0" hidden="1" customWidth="1"/>
    <col min="10" max="10" width="16.57421875" style="0" customWidth="1"/>
    <col min="11" max="11" width="15.140625" style="0" customWidth="1"/>
    <col min="13" max="13" width="9.28125" style="0" bestFit="1" customWidth="1"/>
    <col min="15" max="15" width="15.57421875" style="0" bestFit="1" customWidth="1"/>
  </cols>
  <sheetData>
    <row r="1" spans="1:7" ht="20.25">
      <c r="A1" s="619" t="s">
        <v>315</v>
      </c>
      <c r="B1" s="620"/>
      <c r="C1" s="620"/>
      <c r="D1" s="620"/>
      <c r="E1" s="620"/>
      <c r="F1" s="620"/>
      <c r="G1" s="620"/>
    </row>
    <row r="2" spans="1:7" ht="20.25">
      <c r="A2" s="621" t="s">
        <v>460</v>
      </c>
      <c r="B2" s="622"/>
      <c r="C2" s="622"/>
      <c r="D2" s="622"/>
      <c r="E2" s="622"/>
      <c r="F2" s="622"/>
      <c r="G2" s="622"/>
    </row>
    <row r="3" spans="1:7" ht="21" thickBot="1">
      <c r="A3" s="621" t="s">
        <v>250</v>
      </c>
      <c r="B3" s="622"/>
      <c r="C3" s="622"/>
      <c r="D3" s="622"/>
      <c r="E3" s="622"/>
      <c r="F3" s="622"/>
      <c r="G3" s="622"/>
    </row>
    <row r="4" spans="1:7" ht="16.5" thickBot="1">
      <c r="A4" s="623" t="s">
        <v>297</v>
      </c>
      <c r="B4" s="624"/>
      <c r="C4" s="624"/>
      <c r="D4" s="624"/>
      <c r="E4" s="624"/>
      <c r="F4" s="624"/>
      <c r="G4" s="625"/>
    </row>
    <row r="5" spans="1:7" ht="15.75">
      <c r="A5" s="85" t="s">
        <v>298</v>
      </c>
      <c r="B5" s="57" t="s">
        <v>299</v>
      </c>
      <c r="C5" s="58" t="s">
        <v>300</v>
      </c>
      <c r="D5" s="58" t="s">
        <v>301</v>
      </c>
      <c r="E5" s="58" t="s">
        <v>302</v>
      </c>
      <c r="F5" s="58" t="s">
        <v>303</v>
      </c>
      <c r="G5" s="59" t="s">
        <v>304</v>
      </c>
    </row>
    <row r="6" spans="1:7" ht="16.5" thickBot="1">
      <c r="A6" s="56"/>
      <c r="B6" s="43" t="s">
        <v>306</v>
      </c>
      <c r="C6" s="8" t="s">
        <v>307</v>
      </c>
      <c r="D6" s="10" t="s">
        <v>308</v>
      </c>
      <c r="E6" s="8"/>
      <c r="F6" s="8"/>
      <c r="G6" s="44"/>
    </row>
    <row r="7" spans="1:7" ht="18.75">
      <c r="A7" s="172">
        <v>1</v>
      </c>
      <c r="B7" s="626" t="s">
        <v>310</v>
      </c>
      <c r="C7" s="627"/>
      <c r="D7" s="627"/>
      <c r="E7" s="627"/>
      <c r="F7" s="627"/>
      <c r="G7" s="628"/>
    </row>
    <row r="8" spans="1:7" ht="18.75">
      <c r="A8" s="250">
        <v>1</v>
      </c>
      <c r="B8" s="222" t="s">
        <v>470</v>
      </c>
      <c r="C8" s="177" t="s">
        <v>312</v>
      </c>
      <c r="D8" s="223">
        <v>2</v>
      </c>
      <c r="E8" s="14">
        <v>303.49</v>
      </c>
      <c r="F8" s="110">
        <f aca="true" t="shared" si="0" ref="F8:F13">D8*E8</f>
        <v>606.98</v>
      </c>
      <c r="G8" s="129" t="s">
        <v>259</v>
      </c>
    </row>
    <row r="9" spans="1:7" ht="18.75">
      <c r="A9" s="250">
        <v>2</v>
      </c>
      <c r="B9" s="222" t="s">
        <v>470</v>
      </c>
      <c r="C9" s="177" t="s">
        <v>312</v>
      </c>
      <c r="D9" s="223">
        <v>3</v>
      </c>
      <c r="E9" s="14">
        <v>481.46</v>
      </c>
      <c r="F9" s="110">
        <f t="shared" si="0"/>
        <v>1444.3799999999999</v>
      </c>
      <c r="G9" s="129" t="s">
        <v>273</v>
      </c>
    </row>
    <row r="10" spans="1:7" ht="18.75">
      <c r="A10" s="250">
        <v>3</v>
      </c>
      <c r="B10" s="222" t="s">
        <v>469</v>
      </c>
      <c r="C10" s="177" t="s">
        <v>312</v>
      </c>
      <c r="D10" s="223">
        <v>2</v>
      </c>
      <c r="E10" s="14">
        <v>303.49</v>
      </c>
      <c r="F10" s="110">
        <f t="shared" si="0"/>
        <v>606.98</v>
      </c>
      <c r="G10" s="129" t="s">
        <v>257</v>
      </c>
    </row>
    <row r="11" spans="1:7" ht="18.75">
      <c r="A11" s="250">
        <v>4</v>
      </c>
      <c r="B11" s="222" t="s">
        <v>469</v>
      </c>
      <c r="C11" s="12" t="s">
        <v>99</v>
      </c>
      <c r="D11" s="130">
        <v>2</v>
      </c>
      <c r="E11" s="14">
        <v>568.37</v>
      </c>
      <c r="F11" s="110">
        <f t="shared" si="0"/>
        <v>1136.74</v>
      </c>
      <c r="G11" s="19" t="s">
        <v>253</v>
      </c>
    </row>
    <row r="12" spans="1:7" ht="18.75">
      <c r="A12" s="250">
        <v>5</v>
      </c>
      <c r="B12" s="222" t="s">
        <v>469</v>
      </c>
      <c r="C12" s="177" t="s">
        <v>353</v>
      </c>
      <c r="D12" s="223">
        <v>2.1</v>
      </c>
      <c r="E12" s="14">
        <v>136.16</v>
      </c>
      <c r="F12" s="110">
        <f t="shared" si="0"/>
        <v>285.936</v>
      </c>
      <c r="G12" s="19" t="s">
        <v>252</v>
      </c>
    </row>
    <row r="13" spans="1:7" ht="18.75">
      <c r="A13" s="250">
        <v>6</v>
      </c>
      <c r="B13" s="222" t="s">
        <v>469</v>
      </c>
      <c r="C13" s="177" t="s">
        <v>312</v>
      </c>
      <c r="D13" s="223">
        <v>1</v>
      </c>
      <c r="E13" s="14">
        <v>659.96</v>
      </c>
      <c r="F13" s="110">
        <f t="shared" si="0"/>
        <v>659.96</v>
      </c>
      <c r="G13" s="16" t="s">
        <v>258</v>
      </c>
    </row>
    <row r="14" spans="1:7" ht="18.75">
      <c r="A14" s="250">
        <v>7</v>
      </c>
      <c r="B14" s="222" t="s">
        <v>466</v>
      </c>
      <c r="C14" s="12" t="s">
        <v>309</v>
      </c>
      <c r="D14" s="130">
        <v>2.1</v>
      </c>
      <c r="E14" s="14">
        <v>146.1</v>
      </c>
      <c r="F14" s="110">
        <f aca="true" t="shared" si="1" ref="F14:F23">D14*E14</f>
        <v>306.81</v>
      </c>
      <c r="G14" s="16" t="s">
        <v>264</v>
      </c>
    </row>
    <row r="15" spans="1:7" ht="18.75">
      <c r="A15" s="250"/>
      <c r="B15" s="141" t="s">
        <v>382</v>
      </c>
      <c r="C15" s="48" t="s">
        <v>312</v>
      </c>
      <c r="D15" s="143">
        <v>1</v>
      </c>
      <c r="E15" s="145">
        <v>14.87</v>
      </c>
      <c r="F15" s="110">
        <f t="shared" si="1"/>
        <v>14.87</v>
      </c>
      <c r="G15" s="104" t="s">
        <v>70</v>
      </c>
    </row>
    <row r="16" spans="1:7" ht="18.75">
      <c r="A16" s="250">
        <v>8</v>
      </c>
      <c r="B16" s="222" t="s">
        <v>466</v>
      </c>
      <c r="C16" s="177" t="s">
        <v>312</v>
      </c>
      <c r="D16" s="223">
        <v>1</v>
      </c>
      <c r="E16" s="14">
        <v>170.6</v>
      </c>
      <c r="F16" s="111">
        <f t="shared" si="1"/>
        <v>170.6</v>
      </c>
      <c r="G16" s="129" t="s">
        <v>268</v>
      </c>
    </row>
    <row r="17" spans="1:7" ht="18.75">
      <c r="A17" s="250">
        <v>9</v>
      </c>
      <c r="B17" s="222" t="s">
        <v>466</v>
      </c>
      <c r="C17" s="177" t="s">
        <v>312</v>
      </c>
      <c r="D17" s="130">
        <v>2</v>
      </c>
      <c r="E17" s="14">
        <v>303.49</v>
      </c>
      <c r="F17" s="110">
        <f t="shared" si="1"/>
        <v>606.98</v>
      </c>
      <c r="G17" s="129" t="s">
        <v>251</v>
      </c>
    </row>
    <row r="18" spans="1:7" ht="18.75">
      <c r="A18" s="250">
        <v>10</v>
      </c>
      <c r="B18" s="222" t="s">
        <v>466</v>
      </c>
      <c r="C18" s="177" t="s">
        <v>312</v>
      </c>
      <c r="D18" s="223">
        <v>2</v>
      </c>
      <c r="E18" s="14">
        <v>303.49</v>
      </c>
      <c r="F18" s="110">
        <f t="shared" si="1"/>
        <v>606.98</v>
      </c>
      <c r="G18" s="129" t="s">
        <v>267</v>
      </c>
    </row>
    <row r="19" spans="1:7" ht="18.75">
      <c r="A19" s="250">
        <v>11</v>
      </c>
      <c r="B19" s="222" t="s">
        <v>463</v>
      </c>
      <c r="C19" s="177" t="s">
        <v>312</v>
      </c>
      <c r="D19" s="223">
        <v>1</v>
      </c>
      <c r="E19" s="14">
        <v>481.46</v>
      </c>
      <c r="F19" s="111">
        <f t="shared" si="1"/>
        <v>481.46</v>
      </c>
      <c r="G19" s="205" t="s">
        <v>65</v>
      </c>
    </row>
    <row r="20" spans="1:7" ht="18.75">
      <c r="A20" s="250">
        <v>12</v>
      </c>
      <c r="B20" s="222" t="s">
        <v>463</v>
      </c>
      <c r="C20" s="177" t="s">
        <v>312</v>
      </c>
      <c r="D20" s="223">
        <v>1</v>
      </c>
      <c r="E20" s="14">
        <v>303.49</v>
      </c>
      <c r="F20" s="110">
        <f t="shared" si="1"/>
        <v>303.49</v>
      </c>
      <c r="G20" s="129" t="s">
        <v>265</v>
      </c>
    </row>
    <row r="21" spans="1:7" ht="18.75">
      <c r="A21" s="250">
        <v>13</v>
      </c>
      <c r="B21" s="222" t="s">
        <v>463</v>
      </c>
      <c r="C21" s="177" t="s">
        <v>312</v>
      </c>
      <c r="D21" s="223">
        <v>2</v>
      </c>
      <c r="E21" s="222">
        <v>798.23</v>
      </c>
      <c r="F21" s="224">
        <f t="shared" si="1"/>
        <v>1596.46</v>
      </c>
      <c r="G21" s="185" t="s">
        <v>266</v>
      </c>
    </row>
    <row r="22" spans="1:7" ht="18.75">
      <c r="A22" s="250">
        <v>14</v>
      </c>
      <c r="B22" s="14" t="s">
        <v>461</v>
      </c>
      <c r="C22" s="12" t="s">
        <v>99</v>
      </c>
      <c r="D22" s="130">
        <v>1</v>
      </c>
      <c r="E22" s="14">
        <v>568.37</v>
      </c>
      <c r="F22" s="110">
        <f t="shared" si="1"/>
        <v>568.37</v>
      </c>
      <c r="G22" s="19" t="s">
        <v>256</v>
      </c>
    </row>
    <row r="23" spans="1:7" ht="18.75">
      <c r="A23" s="250">
        <v>15</v>
      </c>
      <c r="B23" s="14" t="s">
        <v>461</v>
      </c>
      <c r="C23" s="12" t="s">
        <v>312</v>
      </c>
      <c r="D23" s="130">
        <v>1</v>
      </c>
      <c r="E23" s="14">
        <v>303.49</v>
      </c>
      <c r="F23" s="110">
        <f t="shared" si="1"/>
        <v>303.49</v>
      </c>
      <c r="G23" s="129" t="s">
        <v>108</v>
      </c>
    </row>
    <row r="24" spans="1:7" ht="18.75">
      <c r="A24" s="250">
        <v>16</v>
      </c>
      <c r="B24" s="14" t="s">
        <v>475</v>
      </c>
      <c r="C24" s="177" t="s">
        <v>312</v>
      </c>
      <c r="D24" s="223">
        <v>3</v>
      </c>
      <c r="E24" s="222">
        <v>798.23</v>
      </c>
      <c r="F24" s="224">
        <f aca="true" t="shared" si="2" ref="F24:F32">D24*E24</f>
        <v>2394.69</v>
      </c>
      <c r="G24" s="185" t="s">
        <v>271</v>
      </c>
    </row>
    <row r="25" spans="1:7" ht="18.75">
      <c r="A25" s="250">
        <v>17</v>
      </c>
      <c r="B25" s="14" t="s">
        <v>479</v>
      </c>
      <c r="C25" s="12" t="s">
        <v>309</v>
      </c>
      <c r="D25" s="130">
        <v>2.1</v>
      </c>
      <c r="E25" s="14">
        <v>146.1</v>
      </c>
      <c r="F25" s="110">
        <f t="shared" si="2"/>
        <v>306.81</v>
      </c>
      <c r="G25" s="16" t="s">
        <v>269</v>
      </c>
    </row>
    <row r="26" spans="1:7" ht="18.75">
      <c r="A26" s="15"/>
      <c r="B26" s="141" t="s">
        <v>382</v>
      </c>
      <c r="C26" s="48" t="s">
        <v>312</v>
      </c>
      <c r="D26" s="143">
        <v>1</v>
      </c>
      <c r="E26" s="145">
        <v>14.87</v>
      </c>
      <c r="F26" s="111">
        <f t="shared" si="2"/>
        <v>14.87</v>
      </c>
      <c r="G26" s="104" t="s">
        <v>70</v>
      </c>
    </row>
    <row r="27" spans="1:7" ht="18.75">
      <c r="A27" s="250">
        <v>18</v>
      </c>
      <c r="B27" s="14" t="s">
        <v>482</v>
      </c>
      <c r="C27" s="12" t="s">
        <v>99</v>
      </c>
      <c r="D27" s="130">
        <v>1</v>
      </c>
      <c r="E27" s="14">
        <v>568.37</v>
      </c>
      <c r="F27" s="110">
        <f t="shared" si="2"/>
        <v>568.37</v>
      </c>
      <c r="G27" s="19" t="s">
        <v>254</v>
      </c>
    </row>
    <row r="28" spans="1:7" ht="18.75">
      <c r="A28" s="250">
        <v>19</v>
      </c>
      <c r="B28" s="14" t="s">
        <v>482</v>
      </c>
      <c r="C28" s="177" t="s">
        <v>312</v>
      </c>
      <c r="D28" s="130">
        <v>2</v>
      </c>
      <c r="E28" s="14">
        <v>1262</v>
      </c>
      <c r="F28" s="110">
        <f t="shared" si="2"/>
        <v>2524</v>
      </c>
      <c r="G28" s="129" t="s">
        <v>270</v>
      </c>
    </row>
    <row r="29" spans="1:7" ht="18.75">
      <c r="A29" s="250">
        <v>20</v>
      </c>
      <c r="B29" s="14" t="s">
        <v>482</v>
      </c>
      <c r="C29" s="177" t="s">
        <v>312</v>
      </c>
      <c r="D29" s="130">
        <v>2</v>
      </c>
      <c r="E29" s="14">
        <v>481.46</v>
      </c>
      <c r="F29" s="111">
        <f t="shared" si="2"/>
        <v>962.92</v>
      </c>
      <c r="G29" s="205" t="s">
        <v>275</v>
      </c>
    </row>
    <row r="30" spans="1:7" ht="18.75">
      <c r="A30" s="250">
        <v>21</v>
      </c>
      <c r="B30" s="14" t="s">
        <v>497</v>
      </c>
      <c r="C30" s="12" t="s">
        <v>99</v>
      </c>
      <c r="D30" s="130">
        <v>1</v>
      </c>
      <c r="E30" s="14">
        <v>568.37</v>
      </c>
      <c r="F30" s="110">
        <f t="shared" si="2"/>
        <v>568.37</v>
      </c>
      <c r="G30" s="19" t="s">
        <v>272</v>
      </c>
    </row>
    <row r="31" spans="1:7" ht="18.75">
      <c r="A31" s="250">
        <v>22</v>
      </c>
      <c r="B31" s="14" t="s">
        <v>497</v>
      </c>
      <c r="C31" s="177" t="s">
        <v>312</v>
      </c>
      <c r="D31" s="130">
        <v>1</v>
      </c>
      <c r="E31" s="14">
        <v>659.96</v>
      </c>
      <c r="F31" s="110">
        <f t="shared" si="2"/>
        <v>659.96</v>
      </c>
      <c r="G31" s="16" t="s">
        <v>276</v>
      </c>
    </row>
    <row r="32" spans="1:7" ht="18.75">
      <c r="A32" s="250">
        <v>23</v>
      </c>
      <c r="B32" s="176" t="s">
        <v>486</v>
      </c>
      <c r="C32" s="12" t="s">
        <v>312</v>
      </c>
      <c r="D32" s="130">
        <v>3</v>
      </c>
      <c r="E32" s="14">
        <v>303.49</v>
      </c>
      <c r="F32" s="110">
        <f t="shared" si="2"/>
        <v>910.47</v>
      </c>
      <c r="G32" s="129" t="s">
        <v>278</v>
      </c>
    </row>
    <row r="33" spans="1:7" ht="18.75">
      <c r="A33" s="250">
        <v>24</v>
      </c>
      <c r="B33" s="176" t="s">
        <v>494</v>
      </c>
      <c r="C33" s="12" t="s">
        <v>312</v>
      </c>
      <c r="D33" s="130">
        <v>2</v>
      </c>
      <c r="E33" s="14">
        <v>454.11</v>
      </c>
      <c r="F33" s="110">
        <f>D33*E33</f>
        <v>908.22</v>
      </c>
      <c r="G33" s="129" t="s">
        <v>263</v>
      </c>
    </row>
    <row r="34" spans="1:7" ht="18.75">
      <c r="A34" s="250">
        <v>25</v>
      </c>
      <c r="B34" s="176" t="s">
        <v>491</v>
      </c>
      <c r="C34" s="12" t="s">
        <v>99</v>
      </c>
      <c r="D34" s="130">
        <v>2</v>
      </c>
      <c r="E34" s="14">
        <v>568.37</v>
      </c>
      <c r="F34" s="110">
        <f>D34*E34</f>
        <v>1136.74</v>
      </c>
      <c r="G34" s="19" t="s">
        <v>277</v>
      </c>
    </row>
    <row r="35" spans="1:7" ht="18.75">
      <c r="A35" s="250">
        <v>26</v>
      </c>
      <c r="B35" s="176" t="s">
        <v>500</v>
      </c>
      <c r="C35" s="12" t="s">
        <v>99</v>
      </c>
      <c r="D35" s="130">
        <v>1</v>
      </c>
      <c r="E35" s="14">
        <v>568.37</v>
      </c>
      <c r="F35" s="110">
        <f>D35*E35</f>
        <v>568.37</v>
      </c>
      <c r="G35" s="19" t="s">
        <v>261</v>
      </c>
    </row>
    <row r="36" spans="1:7" ht="18.75">
      <c r="A36" s="250">
        <v>27</v>
      </c>
      <c r="B36" s="176" t="s">
        <v>500</v>
      </c>
      <c r="C36" s="12" t="s">
        <v>312</v>
      </c>
      <c r="D36" s="130">
        <v>2</v>
      </c>
      <c r="E36" s="14">
        <v>274.05</v>
      </c>
      <c r="F36" s="224">
        <f>D36*E36</f>
        <v>548.1</v>
      </c>
      <c r="G36" s="185" t="s">
        <v>260</v>
      </c>
    </row>
    <row r="37" spans="1:7" ht="19.5" thickBot="1">
      <c r="A37" s="194" t="s">
        <v>332</v>
      </c>
      <c r="B37" s="195" t="s">
        <v>501</v>
      </c>
      <c r="C37" s="196" t="s">
        <v>312</v>
      </c>
      <c r="D37" s="197">
        <v>2</v>
      </c>
      <c r="E37" s="198">
        <v>274.05</v>
      </c>
      <c r="F37" s="263">
        <f>D37*E37</f>
        <v>548.1</v>
      </c>
      <c r="G37" s="209" t="s">
        <v>255</v>
      </c>
    </row>
    <row r="38" spans="1:7" ht="19.5" thickBot="1">
      <c r="A38" s="189"/>
      <c r="B38" s="163" t="s">
        <v>363</v>
      </c>
      <c r="C38" s="164" t="s">
        <v>312</v>
      </c>
      <c r="D38" s="165">
        <v>46</v>
      </c>
      <c r="E38" s="166"/>
      <c r="F38" s="167">
        <f>SUM(F8:F37)</f>
        <v>22320.476</v>
      </c>
      <c r="G38" s="168"/>
    </row>
    <row r="39" spans="1:7" ht="19.5" thickBot="1">
      <c r="A39" s="72">
        <v>2</v>
      </c>
      <c r="B39" s="634" t="s">
        <v>75</v>
      </c>
      <c r="C39" s="635"/>
      <c r="D39" s="635"/>
      <c r="E39" s="635"/>
      <c r="F39" s="635"/>
      <c r="G39" s="636"/>
    </row>
    <row r="40" spans="1:7" ht="19.5" thickBot="1">
      <c r="A40" s="157">
        <v>1</v>
      </c>
      <c r="B40" s="345" t="s">
        <v>432</v>
      </c>
      <c r="C40" s="157" t="s">
        <v>312</v>
      </c>
      <c r="D40" s="391">
        <v>1</v>
      </c>
      <c r="E40" s="378"/>
      <c r="F40" s="392">
        <v>224383.37</v>
      </c>
      <c r="G40" s="358" t="s">
        <v>426</v>
      </c>
    </row>
    <row r="41" spans="1:7" ht="19.5" thickBot="1">
      <c r="A41" s="49"/>
      <c r="B41" s="35" t="s">
        <v>363</v>
      </c>
      <c r="C41" s="127" t="s">
        <v>312</v>
      </c>
      <c r="D41" s="151">
        <f>SUM(D40)</f>
        <v>1</v>
      </c>
      <c r="E41" s="35"/>
      <c r="F41" s="51">
        <f>SUM(F40)</f>
        <v>224383.37</v>
      </c>
      <c r="G41" s="83"/>
    </row>
    <row r="42" spans="1:7" ht="19.5" thickBot="1">
      <c r="A42" s="70">
        <v>3</v>
      </c>
      <c r="B42" s="641" t="s">
        <v>423</v>
      </c>
      <c r="C42" s="641"/>
      <c r="D42" s="641"/>
      <c r="E42" s="641"/>
      <c r="F42" s="641"/>
      <c r="G42" s="642"/>
    </row>
    <row r="43" spans="1:7" ht="18.75">
      <c r="A43" s="30">
        <v>1</v>
      </c>
      <c r="B43" s="27" t="s">
        <v>470</v>
      </c>
      <c r="C43" s="30" t="s">
        <v>312</v>
      </c>
      <c r="D43" s="149">
        <v>1</v>
      </c>
      <c r="E43" s="27"/>
      <c r="F43" s="69">
        <v>17988.87</v>
      </c>
      <c r="G43" s="150" t="s">
        <v>424</v>
      </c>
    </row>
    <row r="44" spans="1:7" ht="19.5" thickBot="1">
      <c r="A44" s="29">
        <v>2</v>
      </c>
      <c r="B44" s="26" t="s">
        <v>470</v>
      </c>
      <c r="C44" s="29" t="s">
        <v>312</v>
      </c>
      <c r="D44" s="152">
        <v>1</v>
      </c>
      <c r="E44" s="26"/>
      <c r="F44" s="82">
        <v>14425.04</v>
      </c>
      <c r="G44" s="137" t="s">
        <v>425</v>
      </c>
    </row>
    <row r="45" spans="1:7" ht="19.5" thickBot="1">
      <c r="A45" s="49"/>
      <c r="B45" s="35" t="s">
        <v>363</v>
      </c>
      <c r="C45" s="127" t="s">
        <v>312</v>
      </c>
      <c r="D45" s="151">
        <f>SUM(D43:D44)</f>
        <v>2</v>
      </c>
      <c r="E45" s="35"/>
      <c r="F45" s="51">
        <f>F43+F44</f>
        <v>32413.91</v>
      </c>
      <c r="G45" s="83"/>
    </row>
    <row r="46" spans="1:7" ht="19.5" thickBot="1">
      <c r="A46" s="80"/>
      <c r="B46" s="122" t="s">
        <v>355</v>
      </c>
      <c r="C46" s="122"/>
      <c r="D46" s="134"/>
      <c r="E46" s="122"/>
      <c r="F46" s="537">
        <f>F38+F41+F45</f>
        <v>279117.756</v>
      </c>
      <c r="G46" s="133"/>
    </row>
    <row r="47" spans="1:7" ht="19.5" thickBot="1">
      <c r="A47" s="20">
        <v>4</v>
      </c>
      <c r="B47" s="21" t="s">
        <v>356</v>
      </c>
      <c r="C47" s="22" t="s">
        <v>357</v>
      </c>
      <c r="D47" s="109">
        <v>73</v>
      </c>
      <c r="E47" s="109"/>
      <c r="F47" s="538">
        <v>119228</v>
      </c>
      <c r="G47" s="23" t="s">
        <v>358</v>
      </c>
    </row>
    <row r="48" spans="1:7" ht="19.5" thickBot="1">
      <c r="A48" s="106">
        <v>5</v>
      </c>
      <c r="B48" s="107" t="s">
        <v>359</v>
      </c>
      <c r="C48" s="108" t="s">
        <v>357</v>
      </c>
      <c r="D48" s="109">
        <v>38.5</v>
      </c>
      <c r="E48" s="109"/>
      <c r="F48" s="601">
        <v>32173.53</v>
      </c>
      <c r="G48" s="23" t="s">
        <v>358</v>
      </c>
    </row>
    <row r="49" spans="1:7" ht="19.5" thickBot="1">
      <c r="A49" s="89"/>
      <c r="B49" s="90" t="s">
        <v>360</v>
      </c>
      <c r="C49" s="91"/>
      <c r="D49" s="91"/>
      <c r="E49" s="92"/>
      <c r="F49" s="567">
        <f>F46+F47+F48</f>
        <v>430519.28599999996</v>
      </c>
      <c r="G49" s="94"/>
    </row>
    <row r="50" spans="1:7" ht="19.5" thickBot="1">
      <c r="A50" s="99"/>
      <c r="B50" s="100" t="s">
        <v>361</v>
      </c>
      <c r="C50" s="101"/>
      <c r="D50" s="101"/>
      <c r="E50" s="102"/>
      <c r="F50" s="103">
        <f>F49*1.18</f>
        <v>508012.7574799999</v>
      </c>
      <c r="G50" s="68"/>
    </row>
    <row r="51" spans="1:7" ht="19.5" thickBot="1">
      <c r="A51" s="95" t="s">
        <v>362</v>
      </c>
      <c r="B51" s="96"/>
      <c r="C51" s="96"/>
      <c r="D51" s="97"/>
      <c r="E51" s="96"/>
      <c r="F51" s="135">
        <f>SUM(F22:F46)</f>
        <v>828524.642</v>
      </c>
      <c r="G51" s="98"/>
    </row>
    <row r="52" spans="1:7" ht="18.75">
      <c r="A52" s="86" t="s">
        <v>298</v>
      </c>
      <c r="B52" s="87" t="s">
        <v>299</v>
      </c>
      <c r="C52" s="87" t="s">
        <v>300</v>
      </c>
      <c r="D52" s="87" t="s">
        <v>301</v>
      </c>
      <c r="E52" s="87" t="s">
        <v>302</v>
      </c>
      <c r="F52" s="87" t="s">
        <v>303</v>
      </c>
      <c r="G52" s="88" t="s">
        <v>304</v>
      </c>
    </row>
    <row r="53" spans="1:7" ht="19.5" thickBot="1">
      <c r="A53" s="37"/>
      <c r="B53" s="9" t="s">
        <v>306</v>
      </c>
      <c r="C53" s="9" t="s">
        <v>307</v>
      </c>
      <c r="D53" s="9" t="s">
        <v>308</v>
      </c>
      <c r="E53" s="9"/>
      <c r="F53" s="9"/>
      <c r="G53" s="38"/>
    </row>
    <row r="54" spans="1:7" ht="19.5" thickBot="1">
      <c r="A54" s="70">
        <v>1</v>
      </c>
      <c r="B54" s="639" t="s">
        <v>458</v>
      </c>
      <c r="C54" s="639"/>
      <c r="D54" s="639"/>
      <c r="E54" s="639"/>
      <c r="F54" s="639"/>
      <c r="G54" s="640"/>
    </row>
    <row r="55" spans="1:7" ht="19.5" thickBot="1">
      <c r="A55" s="311">
        <v>1</v>
      </c>
      <c r="B55" s="312" t="s">
        <v>41</v>
      </c>
      <c r="C55" s="313" t="s">
        <v>309</v>
      </c>
      <c r="D55" s="313">
        <v>10</v>
      </c>
      <c r="E55" s="312">
        <v>248.82</v>
      </c>
      <c r="F55" s="314">
        <f>D55*E55</f>
        <v>2488.2</v>
      </c>
      <c r="G55" s="315" t="s">
        <v>274</v>
      </c>
    </row>
    <row r="56" spans="1:7" ht="20.25" customHeight="1" thickBot="1">
      <c r="A56" s="32"/>
      <c r="B56" s="33" t="s">
        <v>363</v>
      </c>
      <c r="C56" s="34" t="s">
        <v>353</v>
      </c>
      <c r="D56" s="34">
        <f>SUM(D55:D55)</f>
        <v>10</v>
      </c>
      <c r="E56" s="33"/>
      <c r="F56" s="257">
        <f>SUM(F55:F55)</f>
        <v>2488.2</v>
      </c>
      <c r="G56" s="36"/>
    </row>
    <row r="57" spans="1:7" ht="20.25" customHeight="1" thickBot="1">
      <c r="A57" s="70">
        <v>2</v>
      </c>
      <c r="B57" s="639" t="s">
        <v>100</v>
      </c>
      <c r="C57" s="639"/>
      <c r="D57" s="639"/>
      <c r="E57" s="639"/>
      <c r="F57" s="639"/>
      <c r="G57" s="640"/>
    </row>
    <row r="58" spans="1:7" ht="20.25" customHeight="1">
      <c r="A58" s="30">
        <v>1</v>
      </c>
      <c r="B58" s="27" t="s">
        <v>497</v>
      </c>
      <c r="C58" s="30" t="s">
        <v>309</v>
      </c>
      <c r="D58" s="30">
        <v>36.75</v>
      </c>
      <c r="E58" s="27">
        <v>262.52</v>
      </c>
      <c r="F58" s="393">
        <f>D58*E58</f>
        <v>9647.609999999999</v>
      </c>
      <c r="G58" s="328" t="s">
        <v>427</v>
      </c>
    </row>
    <row r="59" spans="1:7" ht="20.25" customHeight="1" thickBot="1">
      <c r="A59" s="28">
        <v>2</v>
      </c>
      <c r="B59" s="25" t="s">
        <v>497</v>
      </c>
      <c r="C59" s="28" t="s">
        <v>309</v>
      </c>
      <c r="D59" s="28">
        <v>42.79</v>
      </c>
      <c r="E59" s="25">
        <v>262.52</v>
      </c>
      <c r="F59" s="394">
        <f>D59*E59</f>
        <v>11233.2308</v>
      </c>
      <c r="G59" s="328" t="s">
        <v>428</v>
      </c>
    </row>
    <row r="60" spans="1:7" ht="20.25" customHeight="1" thickBot="1">
      <c r="A60" s="32"/>
      <c r="B60" s="33" t="s">
        <v>363</v>
      </c>
      <c r="C60" s="34" t="s">
        <v>309</v>
      </c>
      <c r="D60" s="34">
        <f>D58+D59</f>
        <v>79.53999999999999</v>
      </c>
      <c r="E60" s="33"/>
      <c r="F60" s="52">
        <f>F58+F59</f>
        <v>20880.840799999998</v>
      </c>
      <c r="G60" s="36"/>
    </row>
    <row r="61" spans="1:7" ht="19.5" thickBot="1">
      <c r="A61" s="363"/>
      <c r="B61" s="364" t="s">
        <v>364</v>
      </c>
      <c r="C61" s="365"/>
      <c r="D61" s="366"/>
      <c r="E61" s="364"/>
      <c r="F61" s="367">
        <f>F56+F60</f>
        <v>23369.0408</v>
      </c>
      <c r="G61" s="368"/>
    </row>
    <row r="62" spans="1:7" ht="19.5" thickBot="1">
      <c r="A62" s="112"/>
      <c r="B62" s="113" t="s">
        <v>361</v>
      </c>
      <c r="C62" s="114"/>
      <c r="D62" s="114"/>
      <c r="E62" s="113"/>
      <c r="F62" s="115">
        <f>F61*1.18</f>
        <v>27575.468144</v>
      </c>
      <c r="G62" s="116"/>
    </row>
    <row r="63" spans="1:7" ht="18.75">
      <c r="A63" s="1"/>
      <c r="B63" s="2" t="s">
        <v>365</v>
      </c>
      <c r="C63" s="1"/>
      <c r="D63" s="631">
        <f>F49+F61</f>
        <v>453888.3268</v>
      </c>
      <c r="E63" s="631"/>
      <c r="F63" s="631"/>
      <c r="G63" s="3"/>
    </row>
    <row r="64" spans="1:7" ht="18.75">
      <c r="A64" s="1"/>
      <c r="B64" s="2" t="s">
        <v>366</v>
      </c>
      <c r="C64" s="1"/>
      <c r="D64" s="632">
        <f>D63*1.18</f>
        <v>535588.225624</v>
      </c>
      <c r="E64" s="632"/>
      <c r="F64" s="632"/>
      <c r="G64" s="3"/>
    </row>
    <row r="65" spans="1:7" ht="18.75">
      <c r="A65" s="1"/>
      <c r="B65" s="2"/>
      <c r="C65" s="1"/>
      <c r="D65" s="105"/>
      <c r="E65" s="105"/>
      <c r="F65" s="105"/>
      <c r="G65" s="3"/>
    </row>
    <row r="66" spans="1:7" ht="18.75">
      <c r="A66" s="3" t="s">
        <v>367</v>
      </c>
      <c r="B66" s="3"/>
      <c r="C66" s="4"/>
      <c r="D66" s="4"/>
      <c r="E66" s="5"/>
      <c r="F66" s="5"/>
      <c r="G66" s="6"/>
    </row>
    <row r="67" spans="1:7" ht="18.75">
      <c r="A67" s="3" t="s">
        <v>368</v>
      </c>
      <c r="B67" s="3"/>
      <c r="C67" s="4"/>
      <c r="D67" s="4"/>
      <c r="E67" s="633" t="s">
        <v>369</v>
      </c>
      <c r="F67" s="633"/>
      <c r="G67" s="6"/>
    </row>
    <row r="68" spans="1:7" ht="18.75">
      <c r="A68" s="3" t="s">
        <v>370</v>
      </c>
      <c r="B68" s="3"/>
      <c r="C68" s="3"/>
      <c r="D68" s="4"/>
      <c r="E68" s="7"/>
      <c r="F68" s="7"/>
      <c r="G68" s="6"/>
    </row>
    <row r="69" spans="1:7" ht="18.75">
      <c r="A69" s="1"/>
      <c r="B69" s="5"/>
      <c r="C69" s="4"/>
      <c r="D69" s="4"/>
      <c r="E69" s="73"/>
      <c r="F69" s="73"/>
      <c r="G69" s="6"/>
    </row>
    <row r="70" spans="1:7" ht="18.75">
      <c r="A70" s="1"/>
      <c r="B70" s="5"/>
      <c r="C70" s="4"/>
      <c r="D70" s="4"/>
      <c r="E70" s="5" t="s">
        <v>318</v>
      </c>
      <c r="F70" s="5"/>
      <c r="G70" s="6"/>
    </row>
  </sheetData>
  <sheetProtection/>
  <mergeCells count="12">
    <mergeCell ref="D64:F64"/>
    <mergeCell ref="E67:F67"/>
    <mergeCell ref="B54:G54"/>
    <mergeCell ref="B7:G7"/>
    <mergeCell ref="D63:F63"/>
    <mergeCell ref="B57:G57"/>
    <mergeCell ref="B39:G39"/>
    <mergeCell ref="B42:G42"/>
    <mergeCell ref="A1:G1"/>
    <mergeCell ref="A2:G2"/>
    <mergeCell ref="A3:G3"/>
    <mergeCell ref="A4:G4"/>
  </mergeCells>
  <printOptions/>
  <pageMargins left="0.41" right="0.25" top="0.2" bottom="0.2" header="0.2" footer="0.2"/>
  <pageSetup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J40"/>
  <sheetViews>
    <sheetView zoomScale="75" zoomScaleNormal="75" zoomScalePageLayoutView="0" workbookViewId="0" topLeftCell="A1">
      <selection activeCell="F14" sqref="F14:F16"/>
    </sheetView>
  </sheetViews>
  <sheetFormatPr defaultColWidth="9.140625" defaultRowHeight="12.75"/>
  <cols>
    <col min="1" max="1" width="8.8515625" style="0" customWidth="1"/>
    <col min="2" max="2" width="41.57421875" style="0" customWidth="1"/>
    <col min="3" max="3" width="16.8515625" style="0" customWidth="1"/>
    <col min="4" max="4" width="19.8515625" style="0" customWidth="1"/>
    <col min="5" max="5" width="16.57421875" style="0" customWidth="1"/>
    <col min="6" max="6" width="21.421875" style="0" customWidth="1"/>
    <col min="7" max="7" width="69.7109375" style="0" customWidth="1"/>
    <col min="8" max="8" width="51.421875" style="0" hidden="1" customWidth="1"/>
    <col min="9" max="9" width="34.28125" style="0" hidden="1" customWidth="1"/>
    <col min="10" max="10" width="17.421875" style="0" customWidth="1"/>
    <col min="11" max="11" width="16.57421875" style="0" customWidth="1"/>
    <col min="12" max="12" width="15.140625" style="0" customWidth="1"/>
    <col min="14" max="14" width="9.28125" style="0" bestFit="1" customWidth="1"/>
    <col min="16" max="16" width="15.57421875" style="0" bestFit="1" customWidth="1"/>
  </cols>
  <sheetData>
    <row r="1" spans="1:7" ht="20.25">
      <c r="A1" s="619" t="s">
        <v>315</v>
      </c>
      <c r="B1" s="620"/>
      <c r="C1" s="620"/>
      <c r="D1" s="620"/>
      <c r="E1" s="620"/>
      <c r="F1" s="620"/>
      <c r="G1" s="620"/>
    </row>
    <row r="2" spans="1:7" ht="20.25">
      <c r="A2" s="621" t="s">
        <v>460</v>
      </c>
      <c r="B2" s="622"/>
      <c r="C2" s="622"/>
      <c r="D2" s="622"/>
      <c r="E2" s="622"/>
      <c r="F2" s="622"/>
      <c r="G2" s="622"/>
    </row>
    <row r="3" spans="1:7" ht="21" thickBot="1">
      <c r="A3" s="621" t="s">
        <v>249</v>
      </c>
      <c r="B3" s="622"/>
      <c r="C3" s="622"/>
      <c r="D3" s="622"/>
      <c r="E3" s="622"/>
      <c r="F3" s="622"/>
      <c r="G3" s="622"/>
    </row>
    <row r="4" spans="1:7" ht="16.5" thickBot="1">
      <c r="A4" s="623" t="s">
        <v>297</v>
      </c>
      <c r="B4" s="624"/>
      <c r="C4" s="624"/>
      <c r="D4" s="624"/>
      <c r="E4" s="624"/>
      <c r="F4" s="624"/>
      <c r="G4" s="625"/>
    </row>
    <row r="5" spans="1:7" ht="15.75">
      <c r="A5" s="85" t="s">
        <v>298</v>
      </c>
      <c r="B5" s="57" t="s">
        <v>299</v>
      </c>
      <c r="C5" s="58" t="s">
        <v>300</v>
      </c>
      <c r="D5" s="58" t="s">
        <v>301</v>
      </c>
      <c r="E5" s="58" t="s">
        <v>302</v>
      </c>
      <c r="F5" s="58" t="s">
        <v>303</v>
      </c>
      <c r="G5" s="59" t="s">
        <v>304</v>
      </c>
    </row>
    <row r="6" spans="1:7" ht="16.5" thickBot="1">
      <c r="A6" s="56"/>
      <c r="B6" s="43" t="s">
        <v>306</v>
      </c>
      <c r="C6" s="8" t="s">
        <v>307</v>
      </c>
      <c r="D6" s="10" t="s">
        <v>308</v>
      </c>
      <c r="E6" s="8"/>
      <c r="F6" s="8"/>
      <c r="G6" s="44"/>
    </row>
    <row r="7" spans="1:7" ht="18.75" hidden="1">
      <c r="A7" s="172">
        <v>1</v>
      </c>
      <c r="B7" s="626" t="s">
        <v>310</v>
      </c>
      <c r="C7" s="627"/>
      <c r="D7" s="627"/>
      <c r="E7" s="627"/>
      <c r="F7" s="627"/>
      <c r="G7" s="628"/>
    </row>
    <row r="8" spans="1:7" ht="18.75" hidden="1">
      <c r="A8" s="15"/>
      <c r="B8" s="176"/>
      <c r="C8" s="12"/>
      <c r="D8" s="130"/>
      <c r="E8" s="14"/>
      <c r="F8" s="111"/>
      <c r="G8" s="129"/>
    </row>
    <row r="9" spans="1:7" ht="19.5" hidden="1" thickBot="1">
      <c r="A9" s="194"/>
      <c r="B9" s="195"/>
      <c r="C9" s="196"/>
      <c r="D9" s="197"/>
      <c r="E9" s="198"/>
      <c r="F9" s="263"/>
      <c r="G9" s="209"/>
    </row>
    <row r="10" spans="1:10" ht="19.5" hidden="1" thickBot="1">
      <c r="A10" s="324"/>
      <c r="B10" s="156" t="s">
        <v>363</v>
      </c>
      <c r="C10" s="157" t="s">
        <v>312</v>
      </c>
      <c r="D10" s="158">
        <f>J10</f>
        <v>0</v>
      </c>
      <c r="E10" s="159"/>
      <c r="F10" s="325">
        <f>SUM(F8:F9)</f>
        <v>0</v>
      </c>
      <c r="G10" s="160"/>
      <c r="J10">
        <f>SUM(J8:J9)</f>
        <v>0</v>
      </c>
    </row>
    <row r="11" spans="1:7" ht="18.75" hidden="1">
      <c r="A11" s="349">
        <v>2</v>
      </c>
      <c r="B11" s="350" t="s">
        <v>75</v>
      </c>
      <c r="C11" s="351"/>
      <c r="D11" s="352"/>
      <c r="E11" s="350"/>
      <c r="F11" s="353"/>
      <c r="G11" s="354"/>
    </row>
    <row r="12" spans="1:7" ht="19.5" hidden="1" thickBot="1">
      <c r="A12" s="355"/>
      <c r="B12" s="153"/>
      <c r="C12" s="29"/>
      <c r="D12" s="356"/>
      <c r="E12" s="153"/>
      <c r="F12" s="357"/>
      <c r="G12" s="358"/>
    </row>
    <row r="13" spans="1:7" ht="19.5" hidden="1" thickBot="1">
      <c r="A13" s="49"/>
      <c r="B13" s="71" t="s">
        <v>363</v>
      </c>
      <c r="C13" s="127" t="s">
        <v>52</v>
      </c>
      <c r="D13" s="151"/>
      <c r="E13" s="35"/>
      <c r="F13" s="51">
        <f>F12</f>
        <v>0</v>
      </c>
      <c r="G13" s="83"/>
    </row>
    <row r="14" spans="1:7" ht="19.5" thickBot="1">
      <c r="A14" s="387"/>
      <c r="B14" s="388" t="s">
        <v>355</v>
      </c>
      <c r="C14" s="388"/>
      <c r="D14" s="389"/>
      <c r="E14" s="388"/>
      <c r="F14" s="618">
        <f>F10+F13</f>
        <v>0</v>
      </c>
      <c r="G14" s="390"/>
    </row>
    <row r="15" spans="1:7" ht="19.5" thickBot="1">
      <c r="A15" s="20">
        <v>3</v>
      </c>
      <c r="B15" s="21" t="s">
        <v>356</v>
      </c>
      <c r="C15" s="22" t="s">
        <v>357</v>
      </c>
      <c r="D15" s="109">
        <v>97.3</v>
      </c>
      <c r="E15" s="109"/>
      <c r="F15" s="601">
        <v>165069</v>
      </c>
      <c r="G15" s="23" t="s">
        <v>358</v>
      </c>
    </row>
    <row r="16" spans="1:7" ht="19.5" thickBot="1">
      <c r="A16" s="106">
        <v>4</v>
      </c>
      <c r="B16" s="107" t="s">
        <v>359</v>
      </c>
      <c r="C16" s="108" t="s">
        <v>357</v>
      </c>
      <c r="D16" s="109">
        <v>30.8</v>
      </c>
      <c r="E16" s="109"/>
      <c r="F16" s="601">
        <v>32072.35</v>
      </c>
      <c r="G16" s="23" t="s">
        <v>358</v>
      </c>
    </row>
    <row r="17" spans="1:7" ht="19.5" thickBot="1">
      <c r="A17" s="89"/>
      <c r="B17" s="90" t="s">
        <v>360</v>
      </c>
      <c r="C17" s="91"/>
      <c r="D17" s="91"/>
      <c r="E17" s="92"/>
      <c r="F17" s="93">
        <f>F14+F15+F16</f>
        <v>197141.35</v>
      </c>
      <c r="G17" s="94"/>
    </row>
    <row r="18" spans="1:7" ht="19.5" thickBot="1">
      <c r="A18" s="99"/>
      <c r="B18" s="100" t="s">
        <v>361</v>
      </c>
      <c r="C18" s="101"/>
      <c r="D18" s="101"/>
      <c r="E18" s="102"/>
      <c r="F18" s="103">
        <f>F17*1.18</f>
        <v>232626.793</v>
      </c>
      <c r="G18" s="68"/>
    </row>
    <row r="19" spans="1:7" ht="19.5" thickBot="1">
      <c r="A19" s="95" t="s">
        <v>362</v>
      </c>
      <c r="B19" s="96"/>
      <c r="C19" s="96"/>
      <c r="D19" s="97"/>
      <c r="E19" s="96"/>
      <c r="F19" s="135"/>
      <c r="G19" s="98"/>
    </row>
    <row r="20" spans="1:7" ht="18.75">
      <c r="A20" s="86" t="s">
        <v>298</v>
      </c>
      <c r="B20" s="87" t="s">
        <v>299</v>
      </c>
      <c r="C20" s="87" t="s">
        <v>300</v>
      </c>
      <c r="D20" s="87" t="s">
        <v>301</v>
      </c>
      <c r="E20" s="87" t="s">
        <v>302</v>
      </c>
      <c r="F20" s="87" t="s">
        <v>303</v>
      </c>
      <c r="G20" s="88" t="s">
        <v>304</v>
      </c>
    </row>
    <row r="21" spans="1:7" ht="19.5" thickBot="1">
      <c r="A21" s="37"/>
      <c r="B21" s="9" t="s">
        <v>306</v>
      </c>
      <c r="C21" s="9" t="s">
        <v>307</v>
      </c>
      <c r="D21" s="9" t="s">
        <v>308</v>
      </c>
      <c r="E21" s="9"/>
      <c r="F21" s="9"/>
      <c r="G21" s="38"/>
    </row>
    <row r="22" spans="1:7" ht="19.5" hidden="1" thickBot="1">
      <c r="A22" s="70">
        <v>1</v>
      </c>
      <c r="B22" s="639" t="s">
        <v>459</v>
      </c>
      <c r="C22" s="639"/>
      <c r="D22" s="639"/>
      <c r="E22" s="639"/>
      <c r="F22" s="639"/>
      <c r="G22" s="640"/>
    </row>
    <row r="23" spans="1:7" ht="19.5" hidden="1" thickBot="1">
      <c r="A23" s="45"/>
      <c r="B23" s="186"/>
      <c r="C23" s="30"/>
      <c r="D23" s="30"/>
      <c r="E23" s="147"/>
      <c r="F23" s="212"/>
      <c r="G23" s="213"/>
    </row>
    <row r="24" spans="1:7" ht="19.5" hidden="1" thickBot="1">
      <c r="A24" s="32"/>
      <c r="B24" s="33" t="s">
        <v>363</v>
      </c>
      <c r="C24" s="34" t="s">
        <v>353</v>
      </c>
      <c r="D24" s="34">
        <f>SUM(D23:D23)</f>
        <v>0</v>
      </c>
      <c r="E24" s="33"/>
      <c r="F24" s="218">
        <f>SUM(F23:F23)</f>
        <v>0</v>
      </c>
      <c r="G24" s="36"/>
    </row>
    <row r="25" spans="1:7" ht="19.5" hidden="1" thickBot="1">
      <c r="A25" s="125">
        <v>2</v>
      </c>
      <c r="B25" s="637" t="s">
        <v>458</v>
      </c>
      <c r="C25" s="637"/>
      <c r="D25" s="637"/>
      <c r="E25" s="637"/>
      <c r="F25" s="637"/>
      <c r="G25" s="638"/>
    </row>
    <row r="26" spans="1:7" ht="18.75" hidden="1">
      <c r="A26" s="252"/>
      <c r="B26" s="253"/>
      <c r="C26" s="254"/>
      <c r="D26" s="254"/>
      <c r="E26" s="253"/>
      <c r="F26" s="255"/>
      <c r="G26" s="188"/>
    </row>
    <row r="27" spans="1:7" ht="19.5" hidden="1" thickBot="1">
      <c r="A27" s="359"/>
      <c r="B27" s="159" t="s">
        <v>363</v>
      </c>
      <c r="C27" s="360" t="s">
        <v>353</v>
      </c>
      <c r="D27" s="360">
        <f>SUM(D26:D26)</f>
        <v>0</v>
      </c>
      <c r="E27" s="159"/>
      <c r="F27" s="361">
        <f>SUM(F26:F26)</f>
        <v>0</v>
      </c>
      <c r="G27" s="362"/>
    </row>
    <row r="28" spans="1:7" ht="19.5" hidden="1" thickBot="1">
      <c r="A28" s="349">
        <v>3</v>
      </c>
      <c r="B28" s="350" t="s">
        <v>100</v>
      </c>
      <c r="C28" s="369"/>
      <c r="D28" s="254"/>
      <c r="E28" s="253"/>
      <c r="F28" s="255"/>
      <c r="G28" s="188"/>
    </row>
    <row r="29" spans="1:7" ht="19.5" hidden="1" thickBot="1">
      <c r="A29" s="256"/>
      <c r="B29" s="181"/>
      <c r="C29" s="182"/>
      <c r="D29" s="182"/>
      <c r="E29" s="181"/>
      <c r="F29" s="183"/>
      <c r="G29" s="83"/>
    </row>
    <row r="30" spans="1:7" ht="20.25" customHeight="1" thickBot="1">
      <c r="A30" s="372"/>
      <c r="B30" s="33" t="s">
        <v>363</v>
      </c>
      <c r="C30" s="373"/>
      <c r="D30" s="373"/>
      <c r="E30" s="373"/>
      <c r="F30" s="374">
        <f>SUM(F29:F29)</f>
        <v>0</v>
      </c>
      <c r="G30" s="60"/>
    </row>
    <row r="31" spans="1:7" ht="19.5" thickBot="1">
      <c r="A31" s="363"/>
      <c r="B31" s="364" t="s">
        <v>364</v>
      </c>
      <c r="C31" s="365"/>
      <c r="D31" s="366"/>
      <c r="E31" s="364"/>
      <c r="F31" s="367">
        <f>F27+F24+F30</f>
        <v>0</v>
      </c>
      <c r="G31" s="368"/>
    </row>
    <row r="32" spans="1:7" ht="19.5" thickBot="1">
      <c r="A32" s="112"/>
      <c r="B32" s="113" t="s">
        <v>361</v>
      </c>
      <c r="C32" s="114"/>
      <c r="D32" s="114"/>
      <c r="E32" s="113"/>
      <c r="F32" s="115">
        <f>F31*1.18</f>
        <v>0</v>
      </c>
      <c r="G32" s="116"/>
    </row>
    <row r="33" spans="1:7" ht="18.75">
      <c r="A33" s="1"/>
      <c r="B33" s="2" t="s">
        <v>365</v>
      </c>
      <c r="C33" s="1"/>
      <c r="D33" s="341">
        <f>F17+F31</f>
        <v>197141.35</v>
      </c>
      <c r="E33" s="341"/>
      <c r="F33" s="341"/>
      <c r="G33" s="3"/>
    </row>
    <row r="34" spans="1:7" ht="18.75">
      <c r="A34" s="1"/>
      <c r="B34" s="2" t="s">
        <v>366</v>
      </c>
      <c r="C34" s="1"/>
      <c r="D34" s="632">
        <f>D33*1.18</f>
        <v>232626.793</v>
      </c>
      <c r="E34" s="632"/>
      <c r="F34" s="632"/>
      <c r="G34" s="3"/>
    </row>
    <row r="35" spans="1:7" ht="18.75">
      <c r="A35" s="1"/>
      <c r="B35" s="2"/>
      <c r="C35" s="1"/>
      <c r="D35" s="105"/>
      <c r="E35" s="105"/>
      <c r="F35" s="105"/>
      <c r="G35" s="3"/>
    </row>
    <row r="36" spans="1:7" ht="18.75">
      <c r="A36" s="3" t="s">
        <v>367</v>
      </c>
      <c r="B36" s="3"/>
      <c r="C36" s="4"/>
      <c r="D36" s="4"/>
      <c r="E36" s="5"/>
      <c r="F36" s="5"/>
      <c r="G36" s="6"/>
    </row>
    <row r="37" spans="1:7" ht="18.75">
      <c r="A37" s="3" t="s">
        <v>368</v>
      </c>
      <c r="B37" s="3"/>
      <c r="C37" s="4"/>
      <c r="D37" s="4"/>
      <c r="E37" s="633" t="s">
        <v>369</v>
      </c>
      <c r="F37" s="633"/>
      <c r="G37" s="6"/>
    </row>
    <row r="38" spans="1:7" ht="18.75">
      <c r="A38" s="3" t="s">
        <v>370</v>
      </c>
      <c r="B38" s="3"/>
      <c r="C38" s="3"/>
      <c r="D38" s="4"/>
      <c r="E38" s="7"/>
      <c r="F38" s="7"/>
      <c r="G38" s="6"/>
    </row>
    <row r="39" spans="1:7" ht="18.75">
      <c r="A39" s="1"/>
      <c r="B39" s="5"/>
      <c r="C39" s="4"/>
      <c r="D39" s="4"/>
      <c r="E39" s="73"/>
      <c r="F39" s="73"/>
      <c r="G39" s="6"/>
    </row>
    <row r="40" spans="1:7" ht="18.75">
      <c r="A40" s="1"/>
      <c r="B40" s="5"/>
      <c r="C40" s="4"/>
      <c r="D40" s="4"/>
      <c r="E40" s="5" t="s">
        <v>318</v>
      </c>
      <c r="F40" s="5"/>
      <c r="G40" s="6"/>
    </row>
  </sheetData>
  <sheetProtection/>
  <mergeCells count="9">
    <mergeCell ref="E37:F37"/>
    <mergeCell ref="B22:G22"/>
    <mergeCell ref="B25:G25"/>
    <mergeCell ref="B7:G7"/>
    <mergeCell ref="D34:F34"/>
    <mergeCell ref="A1:G1"/>
    <mergeCell ref="A2:G2"/>
    <mergeCell ref="A3:G3"/>
    <mergeCell ref="A4:G4"/>
  </mergeCells>
  <printOptions/>
  <pageMargins left="0.41" right="0.25" top="0.2" bottom="0.2" header="0.2" footer="0.2"/>
  <pageSetup horizontalDpi="600" verticalDpi="600" orientation="portrait" paperSize="9" scale="5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Shitkina</cp:lastModifiedBy>
  <cp:lastPrinted>2015-03-26T09:22:36Z</cp:lastPrinted>
  <dcterms:created xsi:type="dcterms:W3CDTF">2010-09-13T12:04:49Z</dcterms:created>
  <dcterms:modified xsi:type="dcterms:W3CDTF">2015-03-27T10:03:01Z</dcterms:modified>
  <cp:category/>
  <cp:version/>
  <cp:contentType/>
  <cp:contentStatus/>
</cp:coreProperties>
</file>